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65" windowWidth="14160" windowHeight="11700" tabRatio="848" firstSheet="2" activeTab="3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питанием'!$A$1:$M$19</definedName>
    <definedName name="_xlnm.Print_Area" localSheetId="2">'Пищеблок'!$A$1:$F$40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>averyanov</author>
  </authors>
  <commentList>
    <comment ref="A2" authorId="0">
      <text>
        <r>
          <rPr>
            <sz val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8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10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7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  <comment ref="E4" authorId="1">
      <text>
        <r>
          <rPr>
            <b/>
            <sz val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<sst xmlns="http://schemas.openxmlformats.org/spreadsheetml/2006/main" count="424" uniqueCount="266">
  <si>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</si>
  <si>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</si>
  <si>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</si>
  <si>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</si>
  <si>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</si>
  <si>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</si>
  <si>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</si>
  <si>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</si>
  <si>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</si>
  <si>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</si>
  <si>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</si>
  <si>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</si>
  <si>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</si>
  <si>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</si>
  <si>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</si>
  <si>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</si>
  <si>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</si>
  <si>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</si>
  <si>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</si>
  <si>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</si>
  <si>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</si>
  <si>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</si>
  <si>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</si>
  <si>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</si>
  <si>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</si>
  <si>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</si>
  <si>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</si>
  <si>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</si>
  <si>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</si>
  <si>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</si>
  <si>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</si>
  <si>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</si>
  <si>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</si>
  <si>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</si>
  <si>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</si>
  <si>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</si>
  <si>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</si>
  <si>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</si>
  <si>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</si>
  <si>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</si>
  <si>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</si>
  <si>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</si>
  <si>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</si>
  <si>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</si>
  <si>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</si>
  <si>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</si>
  <si>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</si>
  <si>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</si>
  <si>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</si>
  <si>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</si>
  <si>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</si>
  <si>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</si>
  <si>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</si>
  <si>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</si>
  <si>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</si>
  <si>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</si>
  <si>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</si>
  <si>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</si>
  <si>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</si>
  <si>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</si>
  <si>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</si>
  <si>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Пропаганда здорового питания</t>
  </si>
  <si>
    <t>Количество школ</t>
  </si>
  <si>
    <t>% от общего количества школ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</si>
  <si>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</si>
  <si>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</si>
  <si>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</si>
  <si>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</si>
  <si>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ИТОГО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</si>
  <si>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</si>
  <si>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</si>
  <si>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</si>
  <si>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</si>
  <si>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</si>
  <si>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</si>
  <si>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 xml:space="preserve">Техническое состояние помещений школьных пищеблоков в текущем году 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</si>
  <si>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</si>
  <si>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</si>
  <si>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</si>
  <si>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</si>
  <si>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</si>
  <si>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</si>
  <si>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</si>
  <si>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</si>
  <si>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</si>
  <si>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</si>
  <si>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</si>
  <si>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</si>
  <si>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</si>
  <si>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</si>
  <si>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</si>
  <si>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</si>
  <si>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</si>
  <si>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</si>
  <si>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</si>
  <si>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</si>
  <si>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</si>
  <si>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</si>
  <si>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</si>
  <si>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</si>
  <si>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</si>
  <si>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</si>
  <si>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</si>
  <si>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</si>
  <si>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</si>
  <si>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</si>
  <si>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</si>
  <si>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</si>
  <si>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</si>
  <si>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</si>
  <si>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</si>
  <si>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</si>
  <si>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</si>
  <si>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</si>
  <si>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</si>
  <si>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</si>
  <si>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</si>
  <si>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</si>
  <si>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</si>
  <si>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</si>
  <si>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</si>
  <si>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</si>
  <si>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</si>
  <si>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</si>
  <si>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</si>
  <si>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</si>
  <si>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</si>
  <si>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</si>
  <si>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</si>
  <si>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</si>
  <si>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</si>
  <si>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</si>
  <si>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</si>
  <si>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</si>
  <si>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</si>
  <si>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</si>
  <si>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</si>
  <si>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</si>
  <si>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</si>
  <si>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Организаторы питания в школах</t>
  </si>
  <si>
    <t>количество организаторов питания</t>
  </si>
  <si>
    <t>получают услуги от школ на безвозмездной основе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</si>
  <si>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</si>
  <si>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</si>
  <si>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</si>
  <si>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</si>
  <si>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</si>
  <si>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</si>
  <si>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</si>
  <si>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</si>
  <si>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</si>
  <si>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</si>
  <si>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</si>
  <si>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</si>
  <si>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</si>
  <si>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</si>
  <si>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</si>
  <si>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</si>
  <si>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</si>
  <si>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</si>
  <si>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</si>
  <si>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</si>
  <si>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</si>
  <si>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</si>
  <si>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</si>
  <si>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</si>
  <si>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</si>
  <si>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</si>
  <si>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</si>
  <si>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</si>
  <si>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</si>
  <si>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</si>
  <si>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</si>
  <si>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</si>
  <si>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</si>
  <si>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</si>
  <si>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</si>
  <si>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</si>
  <si>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</si>
  <si>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</si>
  <si>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</si>
  <si>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</si>
  <si>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</si>
  <si>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</si>
  <si>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 xml:space="preserve">Количество муниципальных образований 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</si>
  <si>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</si>
  <si>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</si>
  <si>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</si>
  <si>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</si>
  <si>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</si>
  <si>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</si>
  <si>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</si>
  <si>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</si>
  <si>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</si>
  <si>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</si>
  <si>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</si>
  <si>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</si>
  <si>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</si>
  <si>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</si>
  <si>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</si>
  <si>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</si>
  <si>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</si>
  <si>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</si>
  <si>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</si>
  <si>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</si>
  <si>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</si>
  <si>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</si>
  <si>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</si>
  <si>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</si>
  <si>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</si>
  <si>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</si>
  <si>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</si>
  <si>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</si>
  <si>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</si>
  <si>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</si>
  <si>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</si>
  <si>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</si>
  <si>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</si>
  <si>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</si>
  <si>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</si>
  <si>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</si>
  <si>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</si>
  <si>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</si>
  <si>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</si>
  <si>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</si>
  <si>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</si>
  <si>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</si>
  <si>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</si>
  <si>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</si>
  <si>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</si>
  <si>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</si>
  <si>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</si>
  <si>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</si>
  <si>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</si>
  <si>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</si>
  <si>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</si>
  <si>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</si>
  <si>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</si>
  <si>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</si>
  <si>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</si>
  <si>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</si>
  <si>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</si>
  <si>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</si>
  <si>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</si>
  <si>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</si>
  <si>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</si>
  <si>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</si>
  <si>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</si>
  <si>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</si>
  <si>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</si>
  <si>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</si>
  <si>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 xml:space="preserve">иные затраты 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</si>
  <si>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</si>
  <si>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имеющих пищеблоки</t>
  </si>
  <si>
    <t>пищеблоки в которых проведен косметический ремонт в текущем году</t>
  </si>
  <si>
    <t>Количество буфетов-раздаточных</t>
  </si>
  <si>
    <t>Количество помещений для приема пищи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</si>
  <si>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</si>
  <si>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</si>
  <si>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2013 год</t>
  </si>
  <si>
    <t xml:space="preserve">         - из малообеспеченных семей</t>
  </si>
  <si>
    <t xml:space="preserve">         - из многодетных семей</t>
  </si>
  <si>
    <t>Количество школ в которых установлена система электронных безналичных расчетов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</si>
  <si>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</si>
  <si>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Дотации (субсидии, субвенции) на школьное питание в 2013 году</t>
  </si>
  <si>
    <t>Муниципальное бюджетное общеобразовательное учреждение средняя общеобразовательная школа №33 г.Липецка имени П.Н.Шубина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</si>
</sst>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#,##0.00_ ;\-#,##0.00\ 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8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20" fillId="25" borderId="0" applyNumberFormat="0" applyBorder="0" applyAlignment="0" applyProtection="0"/>
    <xf numFmtId="0" fontId="78" fillId="26" borderId="0" applyNumberFormat="0" applyBorder="0" applyAlignment="0" applyProtection="0"/>
    <xf numFmtId="0" fontId="20" fillId="17" borderId="0" applyNumberFormat="0" applyBorder="0" applyAlignment="0" applyProtection="0"/>
    <xf numFmtId="0" fontId="78" fillId="27" borderId="0" applyNumberFormat="0" applyBorder="0" applyAlignment="0" applyProtection="0"/>
    <xf numFmtId="0" fontId="20" fillId="19" borderId="0" applyNumberFormat="0" applyBorder="0" applyAlignment="0" applyProtection="0"/>
    <xf numFmtId="0" fontId="78" fillId="28" borderId="0" applyNumberFormat="0" applyBorder="0" applyAlignment="0" applyProtection="0"/>
    <xf numFmtId="0" fontId="20" fillId="29" borderId="0" applyNumberFormat="0" applyBorder="0" applyAlignment="0" applyProtection="0"/>
    <xf numFmtId="0" fontId="78" fillId="30" borderId="0" applyNumberFormat="0" applyBorder="0" applyAlignment="0" applyProtection="0"/>
    <xf numFmtId="0" fontId="20" fillId="31" borderId="0" applyNumberFormat="0" applyBorder="0" applyAlignment="0" applyProtection="0"/>
    <xf numFmtId="0" fontId="78" fillId="32" borderId="0" applyNumberFormat="0" applyBorder="0" applyAlignment="0" applyProtection="0"/>
    <xf numFmtId="0" fontId="20" fillId="33" borderId="0" applyNumberFormat="0" applyBorder="0" applyAlignment="0" applyProtection="0"/>
    <xf numFmtId="9" fontId="14" fillId="0" borderId="0" applyFill="0" applyBorder="0" applyAlignment="0" applyProtection="0"/>
    <xf numFmtId="0" fontId="78" fillId="34" borderId="0" applyNumberFormat="0" applyBorder="0" applyAlignment="0" applyProtection="0"/>
    <xf numFmtId="0" fontId="20" fillId="35" borderId="0" applyNumberFormat="0" applyBorder="0" applyAlignment="0" applyProtection="0"/>
    <xf numFmtId="0" fontId="78" fillId="36" borderId="0" applyNumberFormat="0" applyBorder="0" applyAlignment="0" applyProtection="0"/>
    <xf numFmtId="0" fontId="20" fillId="37" borderId="0" applyNumberFormat="0" applyBorder="0" applyAlignment="0" applyProtection="0"/>
    <xf numFmtId="0" fontId="78" fillId="38" borderId="0" applyNumberFormat="0" applyBorder="0" applyAlignment="0" applyProtection="0"/>
    <xf numFmtId="0" fontId="20" fillId="39" borderId="0" applyNumberFormat="0" applyBorder="0" applyAlignment="0" applyProtection="0"/>
    <xf numFmtId="0" fontId="78" fillId="40" borderId="0" applyNumberFormat="0" applyBorder="0" applyAlignment="0" applyProtection="0"/>
    <xf numFmtId="0" fontId="20" fillId="29" borderId="0" applyNumberFormat="0" applyBorder="0" applyAlignment="0" applyProtection="0"/>
    <xf numFmtId="0" fontId="78" fillId="41" borderId="0" applyNumberFormat="0" applyBorder="0" applyAlignment="0" applyProtection="0"/>
    <xf numFmtId="0" fontId="20" fillId="31" borderId="0" applyNumberFormat="0" applyBorder="0" applyAlignment="0" applyProtection="0"/>
    <xf numFmtId="0" fontId="78" fillId="42" borderId="0" applyNumberFormat="0" applyBorder="0" applyAlignment="0" applyProtection="0"/>
    <xf numFmtId="0" fontId="20" fillId="43" borderId="0" applyNumberFormat="0" applyBorder="0" applyAlignment="0" applyProtection="0"/>
    <xf numFmtId="0" fontId="79" fillId="44" borderId="1" applyNumberFormat="0" applyAlignment="0" applyProtection="0"/>
    <xf numFmtId="0" fontId="21" fillId="13" borderId="2" applyNumberFormat="0" applyAlignment="0" applyProtection="0"/>
    <xf numFmtId="0" fontId="80" fillId="45" borderId="3" applyNumberFormat="0" applyAlignment="0" applyProtection="0"/>
    <xf numFmtId="0" fontId="22" fillId="46" borderId="4" applyNumberFormat="0" applyAlignment="0" applyProtection="0"/>
    <xf numFmtId="0" fontId="81" fillId="45" borderId="1" applyNumberFormat="0" applyAlignment="0" applyProtection="0"/>
    <xf numFmtId="0" fontId="2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24" fillId="0" borderId="6" applyNumberFormat="0" applyFill="0" applyAlignment="0" applyProtection="0"/>
    <xf numFmtId="0" fontId="83" fillId="0" borderId="7" applyNumberFormat="0" applyFill="0" applyAlignment="0" applyProtection="0"/>
    <xf numFmtId="0" fontId="25" fillId="0" borderId="8" applyNumberFormat="0" applyFill="0" applyAlignment="0" applyProtection="0"/>
    <xf numFmtId="0" fontId="84" fillId="0" borderId="9" applyNumberFormat="0" applyFill="0" applyAlignment="0" applyProtection="0"/>
    <xf numFmtId="0" fontId="26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27" fillId="0" borderId="12" applyNumberFormat="0" applyFill="0" applyAlignment="0" applyProtection="0"/>
    <xf numFmtId="0" fontId="86" fillId="47" borderId="13" applyNumberFormat="0" applyAlignment="0" applyProtection="0"/>
    <xf numFmtId="0" fontId="28" fillId="48" borderId="14" applyNumberFormat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49" borderId="0" applyNumberFormat="0" applyBorder="0" applyAlignment="0" applyProtection="0"/>
    <xf numFmtId="0" fontId="30" fillId="5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89" fillId="51" borderId="0" applyNumberFormat="0" applyBorder="0" applyAlignment="0" applyProtection="0"/>
    <xf numFmtId="0" fontId="31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91" fillId="0" borderId="17" applyNumberFormat="0" applyFill="0" applyAlignment="0" applyProtection="0"/>
    <xf numFmtId="0" fontId="33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54" borderId="0" applyNumberFormat="0" applyBorder="0" applyAlignment="0" applyProtection="0"/>
    <xf numFmtId="0" fontId="35" fillId="7" borderId="0" applyNumberFormat="0" applyBorder="0" applyAlignment="0" applyProtection="0"/>
  </cellStyleXfs>
  <cellXfs count="527">
    <xf numFmtId="0" fontId="0" fillId="0" borderId="0" xfId="0" applyFont="1" applyAlignment="1">
      <alignment/>
    </xf>
    <xf numFmtId="0" fontId="0" fillId="55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5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0" xfId="88">
      <alignment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2" fillId="0" borderId="0" xfId="88" applyNumberFormat="1" applyFont="1" applyFill="1" applyBorder="1" applyAlignment="1">
      <alignment horizontal="center" vertical="center" wrapText="1"/>
      <protection/>
    </xf>
    <xf numFmtId="49" fontId="3" fillId="0" borderId="0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5" fillId="0" borderId="0" xfId="88" applyFill="1">
      <alignment/>
      <protection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5" fillId="0" borderId="0" xfId="88" applyBorder="1">
      <alignment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center" vertical="center" wrapText="1"/>
      <protection/>
    </xf>
    <xf numFmtId="0" fontId="5" fillId="0" borderId="23" xfId="88" applyBorder="1">
      <alignment/>
      <protection/>
    </xf>
    <xf numFmtId="49" fontId="2" fillId="0" borderId="24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3" fontId="9" fillId="0" borderId="19" xfId="89" applyNumberFormat="1" applyFont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left" vertical="top" wrapText="1"/>
      <protection/>
    </xf>
    <xf numFmtId="3" fontId="9" fillId="55" borderId="19" xfId="89" applyNumberFormat="1" applyFont="1" applyFill="1" applyBorder="1" applyAlignment="1">
      <alignment horizontal="center" vertical="center" wrapText="1"/>
      <protection/>
    </xf>
    <xf numFmtId="3" fontId="9" fillId="0" borderId="19" xfId="89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2" xfId="89" applyNumberFormat="1" applyFont="1" applyFill="1" applyBorder="1" applyAlignment="1">
      <alignment horizontal="left" vertical="top"/>
      <protection/>
    </xf>
    <xf numFmtId="0" fontId="3" fillId="0" borderId="21" xfId="89" applyNumberFormat="1" applyFont="1" applyFill="1" applyBorder="1" applyAlignment="1">
      <alignment horizontal="left" vertical="top" wrapText="1"/>
      <protection/>
    </xf>
    <xf numFmtId="3" fontId="50" fillId="55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 wrapText="1"/>
      <protection/>
    </xf>
    <xf numFmtId="3" fontId="50" fillId="0" borderId="19" xfId="89" applyNumberFormat="1" applyFont="1" applyFill="1" applyBorder="1" applyAlignment="1">
      <alignment horizontal="center" vertical="center"/>
      <protection/>
    </xf>
    <xf numFmtId="0" fontId="0" fillId="0" borderId="19" xfId="89" applyBorder="1">
      <alignment/>
      <protection/>
    </xf>
    <xf numFmtId="4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" fontId="27" fillId="0" borderId="19" xfId="89" applyNumberFormat="1" applyFont="1" applyBorder="1" applyAlignment="1">
      <alignment horizontal="center" vertical="center"/>
      <protection/>
    </xf>
    <xf numFmtId="4" fontId="12" fillId="0" borderId="19" xfId="89" applyNumberFormat="1" applyFont="1" applyBorder="1" applyAlignment="1">
      <alignment horizontal="center" vertical="center" wrapText="1"/>
      <protection/>
    </xf>
    <xf numFmtId="4" fontId="50" fillId="55" borderId="19" xfId="89" applyNumberFormat="1" applyFont="1" applyFill="1" applyBorder="1" applyAlignment="1">
      <alignment horizontal="center" vertical="center"/>
      <protection/>
    </xf>
    <xf numFmtId="4" fontId="50" fillId="0" borderId="19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1" fillId="0" borderId="19" xfId="89" applyFont="1" applyBorder="1" applyAlignment="1">
      <alignment wrapText="1"/>
      <protection/>
    </xf>
    <xf numFmtId="0" fontId="34" fillId="0" borderId="19" xfId="89" applyFont="1" applyBorder="1">
      <alignment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0" fontId="52" fillId="55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89" applyFont="1">
      <alignment/>
      <protection/>
    </xf>
    <xf numFmtId="0" fontId="52" fillId="0" borderId="0" xfId="89" applyFont="1" applyFill="1">
      <alignment/>
      <protection/>
    </xf>
    <xf numFmtId="0" fontId="53" fillId="0" borderId="0" xfId="89" applyFont="1" applyFill="1">
      <alignment/>
      <protection/>
    </xf>
    <xf numFmtId="0" fontId="13" fillId="0" borderId="22" xfId="89" applyNumberFormat="1" applyFont="1" applyFill="1" applyBorder="1" applyAlignment="1">
      <alignment horizontal="left" vertical="top"/>
      <protection/>
    </xf>
    <xf numFmtId="0" fontId="14" fillId="0" borderId="21" xfId="89" applyNumberFormat="1" applyFont="1" applyFill="1" applyBorder="1" applyAlignment="1">
      <alignment horizontal="left" vertical="top" wrapText="1"/>
      <protection/>
    </xf>
    <xf numFmtId="0" fontId="14" fillId="0" borderId="21" xfId="89" applyNumberFormat="1" applyFont="1" applyFill="1" applyBorder="1" applyAlignment="1">
      <alignment horizontal="left" vertical="top"/>
      <protection/>
    </xf>
    <xf numFmtId="49" fontId="15" fillId="0" borderId="19" xfId="89" applyNumberFormat="1" applyFont="1" applyFill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Border="1" applyAlignment="1">
      <alignment horizontal="center" vertical="center" wrapText="1"/>
      <protection/>
    </xf>
    <xf numFmtId="0" fontId="15" fillId="0" borderId="20" xfId="89" applyFont="1" applyBorder="1" applyAlignment="1">
      <alignment horizontal="left" vertical="top" wrapText="1"/>
      <protection/>
    </xf>
    <xf numFmtId="0" fontId="15" fillId="0" borderId="25" xfId="89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 wrapText="1"/>
      <protection/>
    </xf>
    <xf numFmtId="49" fontId="15" fillId="0" borderId="19" xfId="89" applyNumberFormat="1" applyFont="1" applyFill="1" applyBorder="1" applyAlignment="1">
      <alignment horizontal="left" vertical="top" wrapText="1"/>
      <protection/>
    </xf>
    <xf numFmtId="4" fontId="17" fillId="55" borderId="19" xfId="89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4" fontId="17" fillId="0" borderId="19" xfId="89" applyNumberFormat="1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top" wrapText="1"/>
      <protection/>
    </xf>
    <xf numFmtId="0" fontId="15" fillId="0" borderId="19" xfId="89" applyFont="1" applyFill="1" applyBorder="1" applyAlignment="1">
      <alignment vertical="top" wrapText="1"/>
      <protection/>
    </xf>
    <xf numFmtId="0" fontId="52" fillId="0" borderId="19" xfId="89" applyFont="1" applyBorder="1">
      <alignment/>
      <protection/>
    </xf>
    <xf numFmtId="4" fontId="52" fillId="55" borderId="19" xfId="89" applyNumberFormat="1" applyFont="1" applyFill="1" applyBorder="1" applyAlignment="1">
      <alignment horizontal="center" vertical="center"/>
      <protection/>
    </xf>
    <xf numFmtId="3" fontId="52" fillId="0" borderId="19" xfId="89" applyNumberFormat="1" applyFont="1" applyFill="1" applyBorder="1" applyAlignment="1">
      <alignment horizontal="center" vertical="center"/>
      <protection/>
    </xf>
    <xf numFmtId="0" fontId="52" fillId="0" borderId="19" xfId="89" applyFont="1" applyFill="1" applyBorder="1">
      <alignment/>
      <protection/>
    </xf>
    <xf numFmtId="4" fontId="54" fillId="0" borderId="19" xfId="89" applyNumberFormat="1" applyFont="1" applyBorder="1" applyAlignment="1">
      <alignment horizontal="center" vertical="center"/>
      <protection/>
    </xf>
    <xf numFmtId="3" fontId="52" fillId="0" borderId="19" xfId="89" applyNumberFormat="1" applyFont="1" applyBorder="1" applyAlignment="1">
      <alignment horizontal="center" vertical="center"/>
      <protection/>
    </xf>
    <xf numFmtId="4" fontId="54" fillId="55" borderId="19" xfId="89" applyNumberFormat="1" applyFont="1" applyFill="1" applyBorder="1" applyAlignment="1">
      <alignment horizontal="center" vertical="center"/>
      <protection/>
    </xf>
    <xf numFmtId="2" fontId="52" fillId="0" borderId="19" xfId="89" applyNumberFormat="1" applyFont="1" applyBorder="1" applyAlignment="1">
      <alignment horizontal="center" vertical="center"/>
      <protection/>
    </xf>
    <xf numFmtId="4" fontId="19" fillId="0" borderId="19" xfId="89" applyNumberFormat="1" applyFont="1" applyBorder="1" applyAlignment="1">
      <alignment horizontal="center" vertical="center" wrapText="1"/>
      <protection/>
    </xf>
    <xf numFmtId="2" fontId="54" fillId="0" borderId="19" xfId="89" applyNumberFormat="1" applyFont="1" applyBorder="1" applyAlignment="1">
      <alignment horizontal="center" vertical="center"/>
      <protection/>
    </xf>
    <xf numFmtId="0" fontId="52" fillId="0" borderId="19" xfId="89" applyFont="1" applyBorder="1" applyAlignment="1">
      <alignment horizontal="center" vertical="center"/>
      <protection/>
    </xf>
    <xf numFmtId="0" fontId="2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5" borderId="27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49" fontId="2" fillId="0" borderId="28" xfId="93" applyNumberFormat="1" applyFont="1" applyFill="1" applyBorder="1" applyAlignment="1">
      <alignment horizontal="left" vertical="top" wrapText="1"/>
      <protection/>
    </xf>
    <xf numFmtId="49" fontId="2" fillId="0" borderId="29" xfId="93" applyNumberFormat="1" applyFont="1" applyFill="1" applyBorder="1" applyAlignment="1">
      <alignment horizontal="left" vertical="top" wrapText="1"/>
      <protection/>
    </xf>
    <xf numFmtId="0" fontId="0" fillId="55" borderId="30" xfId="0" applyFill="1" applyBorder="1" applyAlignment="1">
      <alignment horizontal="center" vertical="center"/>
    </xf>
    <xf numFmtId="0" fontId="0" fillId="55" borderId="31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2" fillId="0" borderId="0" xfId="95" applyNumberFormat="1" applyFont="1" applyFill="1" applyBorder="1" applyAlignment="1">
      <alignment horizontal="left" vertical="top"/>
      <protection/>
    </xf>
    <xf numFmtId="0" fontId="36" fillId="0" borderId="0" xfId="95" applyNumberFormat="1" applyFont="1" applyFill="1" applyBorder="1" applyAlignment="1">
      <alignment horizontal="left" vertical="top"/>
      <protection/>
    </xf>
    <xf numFmtId="0" fontId="14" fillId="0" borderId="0" xfId="91" applyBorder="1">
      <alignment vertical="center" wrapText="1"/>
      <protection/>
    </xf>
    <xf numFmtId="0" fontId="14" fillId="0" borderId="0" xfId="91">
      <alignment vertical="center" wrapText="1"/>
      <protection/>
    </xf>
    <xf numFmtId="0" fontId="14" fillId="0" borderId="0" xfId="91" applyFill="1">
      <alignment vertical="center" wrapText="1"/>
      <protection/>
    </xf>
    <xf numFmtId="0" fontId="14" fillId="56" borderId="0" xfId="91" applyFill="1">
      <alignment vertical="center" wrapText="1"/>
      <protection/>
    </xf>
    <xf numFmtId="0" fontId="39" fillId="0" borderId="0" xfId="91" applyFont="1" applyFill="1" applyBorder="1" applyAlignment="1">
      <alignment vertical="top" wrapText="1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73" fontId="39" fillId="0" borderId="0" xfId="108" applyNumberFormat="1" applyFont="1" applyFill="1" applyBorder="1" applyAlignment="1">
      <alignment horizontal="right" vertical="top" wrapText="1"/>
    </xf>
    <xf numFmtId="173" fontId="58" fillId="0" borderId="0" xfId="91" applyNumberFormat="1" applyFont="1" applyFill="1" applyBorder="1" applyAlignment="1">
      <alignment horizontal="right" vertical="top" wrapText="1"/>
      <protection/>
    </xf>
    <xf numFmtId="49" fontId="59" fillId="0" borderId="0" xfId="91" applyNumberFormat="1" applyFont="1" applyFill="1" applyBorder="1" applyAlignment="1">
      <alignment horizontal="left" vertical="top"/>
      <protection/>
    </xf>
    <xf numFmtId="49" fontId="39" fillId="0" borderId="0" xfId="91" applyNumberFormat="1" applyFont="1" applyFill="1" applyBorder="1" applyAlignment="1">
      <alignment horizontal="left" vertical="top"/>
      <protection/>
    </xf>
    <xf numFmtId="173" fontId="58" fillId="0" borderId="0" xfId="91" applyNumberFormat="1" applyFont="1" applyFill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9" fillId="0" borderId="19" xfId="91" applyFont="1" applyFill="1" applyBorder="1" applyAlignment="1">
      <alignment vertical="top" wrapText="1"/>
      <protection/>
    </xf>
    <xf numFmtId="0" fontId="38" fillId="0" borderId="32" xfId="91" applyFont="1" applyFill="1" applyBorder="1" applyAlignment="1">
      <alignment horizontal="center" vertical="center" wrapText="1"/>
      <protection/>
    </xf>
    <xf numFmtId="173" fontId="39" fillId="0" borderId="19" xfId="108" applyNumberFormat="1" applyFont="1" applyFill="1" applyBorder="1" applyAlignment="1">
      <alignment horizontal="right" vertical="top" wrapText="1"/>
    </xf>
    <xf numFmtId="0" fontId="39" fillId="55" borderId="19" xfId="91" applyFont="1" applyFill="1" applyBorder="1" applyAlignment="1">
      <alignment vertical="top" wrapText="1"/>
      <protection/>
    </xf>
    <xf numFmtId="0" fontId="14" fillId="0" borderId="19" xfId="91" applyFill="1" applyBorder="1">
      <alignment vertical="center" wrapText="1"/>
      <protection/>
    </xf>
    <xf numFmtId="0" fontId="5" fillId="55" borderId="19" xfId="88" applyFill="1" applyBorder="1" applyAlignment="1">
      <alignment horizontal="center" vertical="center"/>
      <protection/>
    </xf>
    <xf numFmtId="0" fontId="0" fillId="55" borderId="32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0" fillId="0" borderId="0" xfId="0" applyFont="1" applyBorder="1" applyAlignment="1">
      <alignment/>
    </xf>
    <xf numFmtId="173" fontId="5" fillId="0" borderId="19" xfId="104" applyNumberFormat="1" applyFont="1" applyBorder="1" applyAlignment="1">
      <alignment horizontal="center" vertical="center"/>
    </xf>
    <xf numFmtId="0" fontId="2" fillId="55" borderId="31" xfId="0" applyFont="1" applyFill="1" applyBorder="1" applyAlignment="1">
      <alignment horizontal="center" vertical="center" wrapText="1"/>
    </xf>
    <xf numFmtId="49" fontId="6" fillId="0" borderId="33" xfId="88" applyNumberFormat="1" applyFont="1" applyFill="1" applyBorder="1" applyAlignment="1">
      <alignment horizontal="left" vertical="top" wrapText="1"/>
      <protection/>
    </xf>
    <xf numFmtId="49" fontId="6" fillId="0" borderId="34" xfId="88" applyNumberFormat="1" applyFont="1" applyFill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2" fillId="0" borderId="36" xfId="88" applyNumberFormat="1" applyFont="1" applyFill="1" applyBorder="1" applyAlignment="1">
      <alignment horizontal="center" vertical="center" wrapText="1"/>
      <protection/>
    </xf>
    <xf numFmtId="49" fontId="2" fillId="0" borderId="35" xfId="88" applyNumberFormat="1" applyFont="1" applyFill="1" applyBorder="1" applyAlignment="1">
      <alignment horizontal="center" vertical="center" wrapText="1"/>
      <protection/>
    </xf>
    <xf numFmtId="0" fontId="57" fillId="55" borderId="30" xfId="0" applyFont="1" applyFill="1" applyBorder="1" applyAlignment="1">
      <alignment horizontal="center" vertical="center"/>
    </xf>
    <xf numFmtId="2" fontId="57" fillId="0" borderId="37" xfId="0" applyNumberFormat="1" applyFont="1" applyFill="1" applyBorder="1" applyAlignment="1">
      <alignment horizontal="center" vertical="center"/>
    </xf>
    <xf numFmtId="0" fontId="57" fillId="55" borderId="3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top" wrapText="1"/>
    </xf>
    <xf numFmtId="0" fontId="7" fillId="0" borderId="35" xfId="93" applyFont="1" applyFill="1" applyBorder="1" applyAlignment="1">
      <alignment horizontal="center" vertical="center" wrapText="1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7" fillId="0" borderId="36" xfId="88" applyFont="1" applyBorder="1" applyAlignment="1">
      <alignment horizontal="center" vertical="center" wrapText="1"/>
      <protection/>
    </xf>
    <xf numFmtId="0" fontId="60" fillId="0" borderId="3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39" xfId="0" applyFont="1" applyFill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6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2" fillId="0" borderId="0" xfId="89" applyFont="1" applyAlignment="1">
      <alignment wrapText="1"/>
      <protection/>
    </xf>
    <xf numFmtId="0" fontId="52" fillId="0" borderId="19" xfId="89" applyFont="1" applyBorder="1" applyAlignment="1">
      <alignment wrapText="1"/>
      <protection/>
    </xf>
    <xf numFmtId="0" fontId="52" fillId="0" borderId="19" xfId="89" applyFont="1" applyBorder="1" applyAlignment="1">
      <alignment vertical="center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19" xfId="89" applyFont="1" applyFill="1" applyBorder="1" applyAlignment="1">
      <alignment wrapText="1"/>
      <protection/>
    </xf>
    <xf numFmtId="0" fontId="52" fillId="0" borderId="19" xfId="89" applyFont="1" applyFill="1" applyBorder="1" applyAlignment="1">
      <alignment horizontal="left" wrapText="1"/>
      <protection/>
    </xf>
    <xf numFmtId="0" fontId="9" fillId="55" borderId="31" xfId="0" applyFont="1" applyFill="1" applyBorder="1" applyAlignment="1">
      <alignment horizontal="center" vertical="center" wrapText="1"/>
    </xf>
    <xf numFmtId="0" fontId="9" fillId="55" borderId="19" xfId="88" applyFont="1" applyFill="1" applyBorder="1" applyAlignment="1">
      <alignment horizontal="center" vertical="center" wrapText="1"/>
      <protection/>
    </xf>
    <xf numFmtId="0" fontId="7" fillId="55" borderId="19" xfId="88" applyFont="1" applyFill="1" applyBorder="1" applyAlignment="1">
      <alignment horizontal="center" vertical="center"/>
      <protection/>
    </xf>
    <xf numFmtId="0" fontId="9" fillId="55" borderId="19" xfId="88" applyFont="1" applyFill="1" applyBorder="1" applyAlignment="1">
      <alignment horizontal="center" vertical="center"/>
      <protection/>
    </xf>
    <xf numFmtId="0" fontId="9" fillId="57" borderId="19" xfId="88" applyFont="1" applyFill="1" applyBorder="1" applyAlignment="1">
      <alignment horizontal="center" vertical="center"/>
      <protection/>
    </xf>
    <xf numFmtId="0" fontId="63" fillId="0" borderId="30" xfId="0" applyFont="1" applyBorder="1" applyAlignment="1">
      <alignment horizontal="center" vertical="center" textRotation="90" wrapText="1"/>
    </xf>
    <xf numFmtId="0" fontId="63" fillId="0" borderId="30" xfId="0" applyFont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left" vertical="center" wrapText="1"/>
      <protection/>
    </xf>
    <xf numFmtId="0" fontId="2" fillId="0" borderId="20" xfId="88" applyFont="1" applyFill="1" applyBorder="1" applyAlignment="1">
      <alignment horizontal="left" vertical="center" wrapText="1"/>
      <protection/>
    </xf>
    <xf numFmtId="49" fontId="2" fillId="0" borderId="28" xfId="88" applyNumberFormat="1" applyFont="1" applyFill="1" applyBorder="1" applyAlignment="1">
      <alignment horizontal="left" vertical="center" wrapText="1"/>
      <protection/>
    </xf>
    <xf numFmtId="49" fontId="3" fillId="0" borderId="28" xfId="88" applyNumberFormat="1" applyFont="1" applyFill="1" applyBorder="1" applyAlignment="1">
      <alignment horizontal="left" vertical="center" wrapText="1"/>
      <protection/>
    </xf>
    <xf numFmtId="49" fontId="3" fillId="0" borderId="29" xfId="88" applyNumberFormat="1" applyFont="1" applyFill="1" applyBorder="1" applyAlignment="1">
      <alignment horizontal="left" vertical="center" wrapText="1"/>
      <protection/>
    </xf>
    <xf numFmtId="49" fontId="2" fillId="0" borderId="41" xfId="88" applyNumberFormat="1" applyFont="1" applyFill="1" applyBorder="1" applyAlignment="1">
      <alignment horizontal="left" vertical="center" wrapText="1"/>
      <protection/>
    </xf>
    <xf numFmtId="0" fontId="2" fillId="0" borderId="42" xfId="88" applyFont="1" applyFill="1" applyBorder="1" applyAlignment="1">
      <alignment horizontal="left" vertical="center" wrapText="1"/>
      <protection/>
    </xf>
    <xf numFmtId="9" fontId="60" fillId="0" borderId="19" xfId="105" applyFont="1" applyFill="1" applyBorder="1" applyAlignment="1">
      <alignment horizontal="center" vertical="center"/>
    </xf>
    <xf numFmtId="9" fontId="60" fillId="0" borderId="37" xfId="105" applyFont="1" applyBorder="1" applyAlignment="1">
      <alignment horizontal="center" vertical="center"/>
    </xf>
    <xf numFmtId="0" fontId="7" fillId="55" borderId="30" xfId="88" applyFont="1" applyFill="1" applyBorder="1" applyAlignment="1">
      <alignment horizontal="center" vertical="center"/>
      <protection/>
    </xf>
    <xf numFmtId="49" fontId="15" fillId="0" borderId="0" xfId="89" applyNumberFormat="1" applyFont="1" applyFill="1" applyBorder="1" applyAlignment="1">
      <alignment horizontal="center" wrapText="1"/>
      <protection/>
    </xf>
    <xf numFmtId="3" fontId="9" fillId="58" borderId="19" xfId="89" applyNumberFormat="1" applyFont="1" applyFill="1" applyBorder="1" applyAlignment="1">
      <alignment horizontal="center" vertical="center" wrapText="1"/>
      <protection/>
    </xf>
    <xf numFmtId="0" fontId="57" fillId="0" borderId="0" xfId="89" applyFont="1">
      <alignment/>
      <protection/>
    </xf>
    <xf numFmtId="0" fontId="57" fillId="0" borderId="0" xfId="89" applyFont="1" applyFill="1">
      <alignment/>
      <protection/>
    </xf>
    <xf numFmtId="0" fontId="57" fillId="55" borderId="19" xfId="0" applyFont="1" applyFill="1" applyBorder="1" applyAlignment="1">
      <alignment/>
    </xf>
    <xf numFmtId="49" fontId="12" fillId="0" borderId="19" xfId="89" applyNumberFormat="1" applyFont="1" applyFill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25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38" fillId="0" borderId="20" xfId="91" applyFont="1" applyFill="1" applyBorder="1" applyAlignment="1">
      <alignment horizontal="center" vertical="center" wrapText="1"/>
      <protection/>
    </xf>
    <xf numFmtId="0" fontId="12" fillId="0" borderId="19" xfId="89" applyFont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vertical="center"/>
    </xf>
    <xf numFmtId="0" fontId="64" fillId="57" borderId="34" xfId="88" applyFont="1" applyFill="1" applyBorder="1" applyAlignment="1">
      <alignment vertical="center" wrapText="1"/>
      <protection/>
    </xf>
    <xf numFmtId="0" fontId="65" fillId="57" borderId="43" xfId="88" applyFont="1" applyFill="1" applyBorder="1" applyAlignment="1">
      <alignment vertical="center"/>
      <protection/>
    </xf>
    <xf numFmtId="49" fontId="2" fillId="0" borderId="28" xfId="91" applyNumberFormat="1" applyFont="1" applyFill="1" applyBorder="1" applyAlignment="1">
      <alignment vertical="center" wrapText="1"/>
      <protection/>
    </xf>
    <xf numFmtId="0" fontId="3" fillId="0" borderId="35" xfId="88" applyFont="1" applyFill="1" applyBorder="1" applyAlignment="1">
      <alignment horizontal="center" vertical="center" wrapText="1"/>
      <protection/>
    </xf>
    <xf numFmtId="0" fontId="3" fillId="0" borderId="36" xfId="88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0" fontId="61" fillId="57" borderId="30" xfId="0" applyFont="1" applyFill="1" applyBorder="1" applyAlignment="1">
      <alignment horizontal="center" vertical="center" wrapText="1"/>
    </xf>
    <xf numFmtId="172" fontId="55" fillId="57" borderId="4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9" fillId="0" borderId="32" xfId="91" applyFont="1" applyFill="1" applyBorder="1" applyAlignment="1">
      <alignment vertical="top" wrapText="1"/>
      <protection/>
    </xf>
    <xf numFmtId="0" fontId="38" fillId="0" borderId="45" xfId="91" applyFont="1" applyFill="1" applyBorder="1" applyAlignment="1">
      <alignment horizontal="center" vertical="center" wrapText="1"/>
      <protection/>
    </xf>
    <xf numFmtId="0" fontId="38" fillId="0" borderId="31" xfId="91" applyFont="1" applyFill="1" applyBorder="1" applyAlignment="1">
      <alignment horizontal="center" vertical="center" wrapText="1"/>
      <protection/>
    </xf>
    <xf numFmtId="0" fontId="38" fillId="0" borderId="46" xfId="91" applyFont="1" applyFill="1" applyBorder="1" applyAlignment="1">
      <alignment horizontal="center" vertical="center" wrapText="1"/>
      <protection/>
    </xf>
    <xf numFmtId="0" fontId="38" fillId="0" borderId="47" xfId="91" applyFont="1" applyFill="1" applyBorder="1" applyAlignment="1">
      <alignment horizontal="center" vertical="center" wrapText="1"/>
      <protection/>
    </xf>
    <xf numFmtId="0" fontId="38" fillId="0" borderId="43" xfId="91" applyFont="1" applyFill="1" applyBorder="1" applyAlignment="1">
      <alignment horizontal="center" vertical="center" wrapText="1"/>
      <protection/>
    </xf>
    <xf numFmtId="0" fontId="38" fillId="0" borderId="38" xfId="91" applyFont="1" applyFill="1" applyBorder="1" applyAlignment="1">
      <alignment horizontal="center" vertical="center" wrapText="1"/>
      <protection/>
    </xf>
    <xf numFmtId="0" fontId="38" fillId="0" borderId="48" xfId="91" applyFont="1" applyFill="1" applyBorder="1" applyAlignment="1">
      <alignment horizontal="center" vertical="center" wrapText="1"/>
      <protection/>
    </xf>
    <xf numFmtId="0" fontId="39" fillId="0" borderId="38" xfId="91" applyFont="1" applyFill="1" applyBorder="1" applyAlignment="1">
      <alignment vertical="top" wrapText="1"/>
      <protection/>
    </xf>
    <xf numFmtId="173" fontId="39" fillId="0" borderId="37" xfId="91" applyNumberFormat="1" applyFont="1" applyFill="1" applyBorder="1" applyAlignment="1">
      <alignment horizontal="center" vertical="center" wrapText="1"/>
      <protection/>
    </xf>
    <xf numFmtId="0" fontId="39" fillId="0" borderId="38" xfId="91" applyFont="1" applyFill="1" applyBorder="1" applyAlignment="1">
      <alignment horizontal="right" vertical="top" wrapText="1"/>
      <protection/>
    </xf>
    <xf numFmtId="0" fontId="38" fillId="0" borderId="38" xfId="91" applyFont="1" applyFill="1" applyBorder="1" applyAlignment="1">
      <alignment vertical="top" wrapText="1"/>
      <protection/>
    </xf>
    <xf numFmtId="43" fontId="1" fillId="55" borderId="19" xfId="115" applyFont="1" applyFill="1" applyBorder="1" applyAlignment="1">
      <alignment/>
    </xf>
    <xf numFmtId="3" fontId="9" fillId="55" borderId="25" xfId="89" applyNumberFormat="1" applyFont="1" applyFill="1" applyBorder="1" applyAlignment="1">
      <alignment horizontal="center" vertical="center" wrapText="1"/>
      <protection/>
    </xf>
    <xf numFmtId="0" fontId="66" fillId="0" borderId="0" xfId="88" applyFont="1">
      <alignment/>
      <protection/>
    </xf>
    <xf numFmtId="0" fontId="34" fillId="0" borderId="0" xfId="0" applyFont="1" applyAlignment="1">
      <alignment/>
    </xf>
    <xf numFmtId="0" fontId="66" fillId="0" borderId="0" xfId="88" applyFont="1" applyBorder="1">
      <alignment/>
      <protection/>
    </xf>
    <xf numFmtId="0" fontId="66" fillId="0" borderId="0" xfId="88" applyFont="1" applyFill="1">
      <alignment/>
      <protection/>
    </xf>
    <xf numFmtId="0" fontId="68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0" fillId="0" borderId="0" xfId="88" applyNumberFormat="1" applyFont="1" applyFill="1" applyBorder="1" applyAlignment="1">
      <alignment horizontal="center" vertical="center" wrapText="1"/>
      <protection/>
    </xf>
    <xf numFmtId="49" fontId="67" fillId="0" borderId="0" xfId="88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88" applyFont="1">
      <alignment/>
      <protection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4" xfId="88" applyFont="1" applyFill="1" applyBorder="1" applyAlignment="1">
      <alignment horizontal="left" vertical="top" wrapText="1"/>
      <protection/>
    </xf>
    <xf numFmtId="0" fontId="63" fillId="0" borderId="42" xfId="0" applyFont="1" applyBorder="1" applyAlignment="1">
      <alignment horizontal="center" vertical="center" textRotation="90" wrapText="1"/>
    </xf>
    <xf numFmtId="0" fontId="62" fillId="0" borderId="2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textRotation="90" wrapText="1"/>
    </xf>
    <xf numFmtId="0" fontId="34" fillId="0" borderId="28" xfId="0" applyFont="1" applyFill="1" applyBorder="1" applyAlignment="1">
      <alignment horizontal="center"/>
    </xf>
    <xf numFmtId="172" fontId="69" fillId="0" borderId="28" xfId="0" applyNumberFormat="1" applyFont="1" applyFill="1" applyBorder="1" applyAlignment="1">
      <alignment horizontal="center"/>
    </xf>
    <xf numFmtId="0" fontId="9" fillId="58" borderId="19" xfId="88" applyFont="1" applyFill="1" applyBorder="1" applyAlignment="1">
      <alignment horizontal="center" vertical="center"/>
      <protection/>
    </xf>
    <xf numFmtId="0" fontId="58" fillId="0" borderId="28" xfId="91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 wrapText="1"/>
      <protection/>
    </xf>
    <xf numFmtId="0" fontId="5" fillId="55" borderId="19" xfId="88" applyFont="1" applyFill="1" applyBorder="1">
      <alignment/>
      <protection/>
    </xf>
    <xf numFmtId="0" fontId="47" fillId="0" borderId="0" xfId="88" applyFont="1">
      <alignment/>
      <protection/>
    </xf>
    <xf numFmtId="0" fontId="3" fillId="0" borderId="47" xfId="88" applyFont="1" applyFill="1" applyBorder="1" applyAlignment="1">
      <alignment horizontal="center" vertical="center" wrapText="1"/>
      <protection/>
    </xf>
    <xf numFmtId="0" fontId="5" fillId="0" borderId="49" xfId="88" applyFont="1" applyBorder="1" applyAlignment="1">
      <alignment horizontal="center" vertical="center" wrapText="1"/>
      <protection/>
    </xf>
    <xf numFmtId="0" fontId="3" fillId="57" borderId="31" xfId="88" applyFont="1" applyFill="1" applyBorder="1" applyAlignment="1">
      <alignment horizontal="center" vertical="center" wrapText="1"/>
      <protection/>
    </xf>
    <xf numFmtId="0" fontId="5" fillId="57" borderId="43" xfId="88" applyFont="1" applyFill="1" applyBorder="1" applyAlignment="1">
      <alignment horizontal="center" vertical="center" wrapText="1"/>
      <protection/>
    </xf>
    <xf numFmtId="0" fontId="3" fillId="57" borderId="19" xfId="88" applyFont="1" applyFill="1" applyBorder="1" applyAlignment="1">
      <alignment horizontal="center" vertical="center" wrapText="1"/>
      <protection/>
    </xf>
    <xf numFmtId="0" fontId="5" fillId="57" borderId="37" xfId="88" applyFont="1" applyFill="1" applyBorder="1" applyAlignment="1">
      <alignment horizontal="center" vertical="center" wrapText="1"/>
      <protection/>
    </xf>
    <xf numFmtId="0" fontId="3" fillId="55" borderId="19" xfId="88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3" fontId="9" fillId="55" borderId="19" xfId="89" applyNumberFormat="1" applyFont="1" applyFill="1" applyBorder="1" applyAlignment="1">
      <alignment horizontal="center" vertical="center"/>
      <protection/>
    </xf>
    <xf numFmtId="4" fontId="9" fillId="55" borderId="25" xfId="89" applyNumberFormat="1" applyFont="1" applyFill="1" applyBorder="1" applyAlignment="1">
      <alignment horizontal="center" vertical="center" wrapText="1"/>
      <protection/>
    </xf>
    <xf numFmtId="4" fontId="9" fillId="55" borderId="19" xfId="89" applyNumberFormat="1" applyFont="1" applyFill="1" applyBorder="1" applyAlignment="1">
      <alignment horizontal="center" vertical="center"/>
      <protection/>
    </xf>
    <xf numFmtId="0" fontId="4" fillId="0" borderId="0" xfId="89" applyFont="1" applyFill="1" applyAlignment="1">
      <alignment vertical="center"/>
      <protection/>
    </xf>
    <xf numFmtId="43" fontId="1" fillId="55" borderId="19" xfId="115" applyFont="1" applyFill="1" applyBorder="1" applyAlignment="1">
      <alignment/>
    </xf>
    <xf numFmtId="0" fontId="57" fillId="55" borderId="25" xfId="0" applyFont="1" applyFill="1" applyBorder="1" applyAlignment="1">
      <alignment vertical="center"/>
    </xf>
    <xf numFmtId="49" fontId="2" fillId="0" borderId="50" xfId="91" applyNumberFormat="1" applyFont="1" applyFill="1" applyBorder="1" applyAlignment="1">
      <alignment vertical="center" wrapText="1"/>
      <protection/>
    </xf>
    <xf numFmtId="3" fontId="9" fillId="55" borderId="25" xfId="89" applyNumberFormat="1" applyFont="1" applyFill="1" applyBorder="1" applyAlignment="1">
      <alignment horizontal="center" vertical="center"/>
      <protection/>
    </xf>
    <xf numFmtId="0" fontId="7" fillId="59" borderId="27" xfId="0" applyFont="1" applyFill="1" applyBorder="1" applyAlignment="1">
      <alignment horizontal="center"/>
    </xf>
    <xf numFmtId="0" fontId="7" fillId="59" borderId="19" xfId="0" applyFont="1" applyFill="1" applyBorder="1" applyAlignment="1">
      <alignment horizontal="center"/>
    </xf>
    <xf numFmtId="0" fontId="7" fillId="59" borderId="30" xfId="0" applyFont="1" applyFill="1" applyBorder="1" applyAlignment="1">
      <alignment horizontal="center"/>
    </xf>
    <xf numFmtId="172" fontId="60" fillId="59" borderId="30" xfId="0" applyNumberFormat="1" applyFont="1" applyFill="1" applyBorder="1" applyAlignment="1">
      <alignment horizontal="center"/>
    </xf>
    <xf numFmtId="0" fontId="60" fillId="59" borderId="30" xfId="0" applyFont="1" applyFill="1" applyBorder="1" applyAlignment="1">
      <alignment horizontal="center"/>
    </xf>
    <xf numFmtId="0" fontId="60" fillId="59" borderId="42" xfId="0" applyFont="1" applyFill="1" applyBorder="1" applyAlignment="1">
      <alignment horizontal="center"/>
    </xf>
    <xf numFmtId="172" fontId="60" fillId="59" borderId="42" xfId="0" applyNumberFormat="1" applyFont="1" applyFill="1" applyBorder="1" applyAlignment="1">
      <alignment horizontal="center"/>
    </xf>
    <xf numFmtId="173" fontId="9" fillId="59" borderId="19" xfId="104" applyNumberFormat="1" applyFont="1" applyFill="1" applyBorder="1" applyAlignment="1">
      <alignment horizontal="center" vertical="center"/>
    </xf>
    <xf numFmtId="173" fontId="57" fillId="59" borderId="19" xfId="105" applyNumberFormat="1" applyFont="1" applyFill="1" applyBorder="1" applyAlignment="1">
      <alignment horizontal="center" vertical="center"/>
    </xf>
    <xf numFmtId="2" fontId="9" fillId="59" borderId="27" xfId="0" applyNumberFormat="1" applyFont="1" applyFill="1" applyBorder="1" applyAlignment="1">
      <alignment horizontal="center" vertical="center"/>
    </xf>
    <xf numFmtId="2" fontId="57" fillId="59" borderId="51" xfId="0" applyNumberFormat="1" applyFont="1" applyFill="1" applyBorder="1" applyAlignment="1">
      <alignment horizontal="center" vertical="center"/>
    </xf>
    <xf numFmtId="173" fontId="57" fillId="59" borderId="19" xfId="104" applyNumberFormat="1" applyFont="1" applyFill="1" applyBorder="1" applyAlignment="1">
      <alignment horizontal="center" vertical="center"/>
    </xf>
    <xf numFmtId="2" fontId="9" fillId="59" borderId="19" xfId="0" applyNumberFormat="1" applyFont="1" applyFill="1" applyBorder="1" applyAlignment="1">
      <alignment horizontal="center" vertical="center"/>
    </xf>
    <xf numFmtId="2" fontId="57" fillId="59" borderId="37" xfId="0" applyNumberFormat="1" applyFont="1" applyFill="1" applyBorder="1" applyAlignment="1">
      <alignment horizontal="center" vertical="center"/>
    </xf>
    <xf numFmtId="173" fontId="9" fillId="59" borderId="32" xfId="104" applyNumberFormat="1" applyFont="1" applyFill="1" applyBorder="1" applyAlignment="1">
      <alignment horizontal="center" vertical="center"/>
    </xf>
    <xf numFmtId="2" fontId="9" fillId="59" borderId="32" xfId="0" applyNumberFormat="1" applyFont="1" applyFill="1" applyBorder="1" applyAlignment="1">
      <alignment horizontal="center" vertical="center"/>
    </xf>
    <xf numFmtId="2" fontId="57" fillId="59" borderId="44" xfId="0" applyNumberFormat="1" applyFont="1" applyFill="1" applyBorder="1" applyAlignment="1">
      <alignment horizontal="center" vertical="center"/>
    </xf>
    <xf numFmtId="10" fontId="57" fillId="59" borderId="42" xfId="104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57" fillId="0" borderId="27" xfId="0" applyFont="1" applyFill="1" applyBorder="1" applyAlignment="1">
      <alignment/>
    </xf>
    <xf numFmtId="9" fontId="1" fillId="59" borderId="37" xfId="104" applyFont="1" applyFill="1" applyBorder="1" applyAlignment="1">
      <alignment horizontal="center" vertical="center"/>
    </xf>
    <xf numFmtId="9" fontId="1" fillId="59" borderId="44" xfId="104" applyFont="1" applyFill="1" applyBorder="1" applyAlignment="1">
      <alignment horizontal="center" vertical="center"/>
    </xf>
    <xf numFmtId="9" fontId="1" fillId="59" borderId="43" xfId="104" applyFont="1" applyFill="1" applyBorder="1" applyAlignment="1">
      <alignment horizontal="center" vertical="center"/>
    </xf>
    <xf numFmtId="173" fontId="60" fillId="59" borderId="19" xfId="105" applyNumberFormat="1" applyFont="1" applyFill="1" applyBorder="1" applyAlignment="1">
      <alignment horizontal="center" vertical="center"/>
    </xf>
    <xf numFmtId="173" fontId="60" fillId="59" borderId="30" xfId="105" applyNumberFormat="1" applyFont="1" applyFill="1" applyBorder="1" applyAlignment="1">
      <alignment horizontal="center" vertical="center"/>
    </xf>
    <xf numFmtId="0" fontId="6" fillId="59" borderId="19" xfId="88" applyFont="1" applyFill="1" applyBorder="1" applyAlignment="1">
      <alignment horizontal="center" vertical="center"/>
      <protection/>
    </xf>
    <xf numFmtId="173" fontId="60" fillId="59" borderId="37" xfId="105" applyNumberFormat="1" applyFont="1" applyFill="1" applyBorder="1" applyAlignment="1">
      <alignment horizontal="center" vertical="center"/>
    </xf>
    <xf numFmtId="173" fontId="60" fillId="59" borderId="44" xfId="105" applyNumberFormat="1" applyFont="1" applyFill="1" applyBorder="1" applyAlignment="1">
      <alignment horizontal="center" vertical="center"/>
    </xf>
    <xf numFmtId="173" fontId="1" fillId="59" borderId="19" xfId="105" applyNumberFormat="1" applyFont="1" applyFill="1" applyBorder="1" applyAlignment="1">
      <alignment/>
    </xf>
    <xf numFmtId="174" fontId="1" fillId="59" borderId="19" xfId="115" applyNumberFormat="1" applyFont="1" applyFill="1" applyBorder="1" applyAlignment="1">
      <alignment/>
    </xf>
    <xf numFmtId="43" fontId="50" fillId="59" borderId="19" xfId="115" applyFont="1" applyFill="1" applyBorder="1" applyAlignment="1">
      <alignment/>
    </xf>
    <xf numFmtId="173" fontId="57" fillId="59" borderId="37" xfId="104" applyNumberFormat="1" applyFont="1" applyFill="1" applyBorder="1" applyAlignment="1">
      <alignment vertical="center"/>
    </xf>
    <xf numFmtId="173" fontId="5" fillId="59" borderId="37" xfId="104" applyNumberFormat="1" applyFont="1" applyFill="1" applyBorder="1" applyAlignment="1">
      <alignment horizontal="center" vertical="center"/>
    </xf>
    <xf numFmtId="172" fontId="2" fillId="59" borderId="37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" fontId="9" fillId="59" borderId="19" xfId="89" applyNumberFormat="1" applyFont="1" applyFill="1" applyBorder="1" applyAlignment="1">
      <alignment horizontal="center" vertical="center"/>
      <protection/>
    </xf>
    <xf numFmtId="4" fontId="12" fillId="59" borderId="25" xfId="89" applyNumberFormat="1" applyFont="1" applyFill="1" applyBorder="1" applyAlignment="1">
      <alignment horizontal="center" vertical="center" wrapText="1"/>
      <protection/>
    </xf>
    <xf numFmtId="4" fontId="9" fillId="59" borderId="25" xfId="89" applyNumberFormat="1" applyFont="1" applyFill="1" applyBorder="1" applyAlignment="1">
      <alignment horizontal="center" vertical="center" wrapText="1"/>
      <protection/>
    </xf>
    <xf numFmtId="0" fontId="39" fillId="59" borderId="19" xfId="91" applyFont="1" applyFill="1" applyBorder="1" applyAlignment="1">
      <alignment horizontal="right" vertical="top" wrapText="1"/>
      <protection/>
    </xf>
    <xf numFmtId="173" fontId="39" fillId="59" borderId="19" xfId="91" applyNumberFormat="1" applyFont="1" applyFill="1" applyBorder="1" applyAlignment="1">
      <alignment horizontal="right" vertical="top" wrapText="1"/>
      <protection/>
    </xf>
    <xf numFmtId="0" fontId="38" fillId="59" borderId="19" xfId="91" applyFont="1" applyFill="1" applyBorder="1" applyAlignment="1">
      <alignment horizontal="right" vertical="top" wrapText="1"/>
      <protection/>
    </xf>
    <xf numFmtId="173" fontId="38" fillId="59" borderId="19" xfId="108" applyNumberFormat="1" applyFont="1" applyFill="1" applyBorder="1" applyAlignment="1">
      <alignment horizontal="right" vertical="top" wrapText="1"/>
    </xf>
    <xf numFmtId="173" fontId="38" fillId="59" borderId="37" xfId="91" applyNumberFormat="1" applyFont="1" applyFill="1" applyBorder="1" applyAlignment="1">
      <alignment horizontal="right" vertical="top" wrapText="1"/>
      <protection/>
    </xf>
    <xf numFmtId="10" fontId="39" fillId="59" borderId="37" xfId="91" applyNumberFormat="1" applyFont="1" applyFill="1" applyBorder="1" applyAlignment="1">
      <alignment horizontal="right" vertical="top" wrapText="1"/>
      <protection/>
    </xf>
    <xf numFmtId="173" fontId="38" fillId="59" borderId="19" xfId="91" applyNumberFormat="1" applyFont="1" applyFill="1" applyBorder="1" applyAlignment="1">
      <alignment horizontal="right" vertical="top" wrapText="1"/>
      <protection/>
    </xf>
    <xf numFmtId="173" fontId="58" fillId="59" borderId="19" xfId="91" applyNumberFormat="1" applyFont="1" applyFill="1" applyBorder="1" applyAlignment="1">
      <alignment horizontal="center" vertical="center" wrapText="1"/>
      <protection/>
    </xf>
    <xf numFmtId="0" fontId="94" fillId="0" borderId="0" xfId="88" applyFont="1">
      <alignment/>
      <protection/>
    </xf>
    <xf numFmtId="0" fontId="2" fillId="0" borderId="35" xfId="93" applyFont="1" applyFill="1" applyBorder="1" applyAlignment="1">
      <alignment horizontal="center" vertical="top" wrapText="1"/>
      <protection/>
    </xf>
    <xf numFmtId="0" fontId="2" fillId="0" borderId="31" xfId="93" applyFont="1" applyFill="1" applyBorder="1" applyAlignment="1">
      <alignment horizontal="center" vertical="top" wrapText="1"/>
      <protection/>
    </xf>
    <xf numFmtId="0" fontId="55" fillId="0" borderId="47" xfId="93" applyFont="1" applyFill="1" applyBorder="1" applyAlignment="1">
      <alignment horizontal="center" vertical="top" wrapText="1"/>
      <protection/>
    </xf>
    <xf numFmtId="0" fontId="56" fillId="0" borderId="43" xfId="88" applyFont="1" applyFill="1" applyBorder="1" applyAlignment="1">
      <alignment horizontal="center" vertical="center" wrapText="1"/>
      <protection/>
    </xf>
    <xf numFmtId="0" fontId="2" fillId="0" borderId="19" xfId="93" applyFont="1" applyFill="1" applyBorder="1" applyAlignment="1">
      <alignment horizontal="center" vertical="top" wrapText="1"/>
      <protection/>
    </xf>
    <xf numFmtId="0" fontId="2" fillId="0" borderId="30" xfId="93" applyFont="1" applyFill="1" applyBorder="1" applyAlignment="1">
      <alignment horizontal="center" vertical="top" wrapText="1"/>
      <protection/>
    </xf>
    <xf numFmtId="0" fontId="61" fillId="59" borderId="31" xfId="0" applyFont="1" applyFill="1" applyBorder="1" applyAlignment="1">
      <alignment horizontal="center" vertical="center" wrapText="1"/>
    </xf>
    <xf numFmtId="0" fontId="9" fillId="0" borderId="19" xfId="88" applyFont="1" applyFill="1" applyBorder="1" applyAlignment="1">
      <alignment horizontal="center" vertical="center"/>
      <protection/>
    </xf>
    <xf numFmtId="173" fontId="9" fillId="0" borderId="19" xfId="104" applyNumberFormat="1" applyFont="1" applyFill="1" applyBorder="1" applyAlignment="1">
      <alignment horizontal="center" vertical="center"/>
    </xf>
    <xf numFmtId="173" fontId="57" fillId="0" borderId="19" xfId="105" applyNumberFormat="1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65" fillId="0" borderId="19" xfId="88" applyFont="1" applyFill="1" applyBorder="1" applyAlignment="1">
      <alignment vertical="center"/>
      <protection/>
    </xf>
    <xf numFmtId="0" fontId="65" fillId="0" borderId="37" xfId="88" applyFont="1" applyFill="1" applyBorder="1" applyAlignment="1">
      <alignment vertical="center"/>
      <protection/>
    </xf>
    <xf numFmtId="0" fontId="39" fillId="60" borderId="19" xfId="91" applyFont="1" applyFill="1" applyBorder="1" applyAlignment="1">
      <alignment horizontal="right" vertical="center" wrapText="1" indent="1"/>
      <protection/>
    </xf>
    <xf numFmtId="0" fontId="39" fillId="60" borderId="30" xfId="91" applyFont="1" applyFill="1" applyBorder="1" applyAlignment="1">
      <alignment horizontal="right" vertical="center" wrapText="1" indent="1"/>
      <protection/>
    </xf>
    <xf numFmtId="0" fontId="39" fillId="60" borderId="27" xfId="0" applyFont="1" applyFill="1" applyBorder="1" applyAlignment="1">
      <alignment horizontal="center"/>
    </xf>
    <xf numFmtId="0" fontId="76" fillId="60" borderId="27" xfId="0" applyFont="1" applyFill="1" applyBorder="1" applyAlignment="1">
      <alignment horizontal="center"/>
    </xf>
    <xf numFmtId="0" fontId="76" fillId="60" borderId="51" xfId="0" applyFont="1" applyFill="1" applyBorder="1" applyAlignment="1">
      <alignment horizontal="center"/>
    </xf>
    <xf numFmtId="0" fontId="39" fillId="60" borderId="19" xfId="0" applyFont="1" applyFill="1" applyBorder="1" applyAlignment="1">
      <alignment horizontal="center"/>
    </xf>
    <xf numFmtId="0" fontId="5" fillId="0" borderId="36" xfId="88" applyFont="1" applyFill="1" applyBorder="1" applyAlignment="1">
      <alignment horizontal="center" vertical="center" wrapText="1"/>
      <protection/>
    </xf>
    <xf numFmtId="9" fontId="2" fillId="59" borderId="51" xfId="104" applyFont="1" applyFill="1" applyBorder="1" applyAlignment="1" applyProtection="1">
      <alignment horizontal="center" vertical="center" wrapText="1"/>
      <protection hidden="1"/>
    </xf>
    <xf numFmtId="0" fontId="39" fillId="0" borderId="52" xfId="91" applyFont="1" applyFill="1" applyBorder="1" applyAlignment="1">
      <alignment vertical="top" wrapText="1"/>
      <protection/>
    </xf>
    <xf numFmtId="0" fontId="39" fillId="60" borderId="32" xfId="91" applyFont="1" applyFill="1" applyBorder="1" applyAlignment="1">
      <alignment horizontal="right" vertical="center" wrapText="1" indent="1"/>
      <protection/>
    </xf>
    <xf numFmtId="173" fontId="39" fillId="0" borderId="32" xfId="108" applyNumberFormat="1" applyFont="1" applyFill="1" applyBorder="1" applyAlignment="1">
      <alignment horizontal="right" vertical="top" wrapText="1"/>
    </xf>
    <xf numFmtId="0" fontId="39" fillId="59" borderId="32" xfId="91" applyFont="1" applyFill="1" applyBorder="1" applyAlignment="1">
      <alignment horizontal="right" vertical="top" wrapText="1"/>
      <protection/>
    </xf>
    <xf numFmtId="173" fontId="38" fillId="59" borderId="48" xfId="91" applyNumberFormat="1" applyFont="1" applyFill="1" applyBorder="1" applyAlignment="1">
      <alignment horizontal="right" vertical="top" wrapText="1"/>
      <protection/>
    </xf>
    <xf numFmtId="0" fontId="73" fillId="60" borderId="0" xfId="91" applyFont="1" applyFill="1" applyAlignment="1">
      <alignment horizontal="center" vertical="center" wrapText="1"/>
      <protection/>
    </xf>
    <xf numFmtId="0" fontId="37" fillId="0" borderId="21" xfId="91" applyFont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8" fillId="0" borderId="20" xfId="91" applyFont="1" applyFill="1" applyBorder="1" applyAlignment="1">
      <alignment horizontal="center" vertical="center" wrapText="1"/>
      <protection/>
    </xf>
    <xf numFmtId="0" fontId="38" fillId="0" borderId="53" xfId="91" applyFont="1" applyFill="1" applyBorder="1" applyAlignment="1">
      <alignment horizontal="center" vertical="center" wrapText="1"/>
      <protection/>
    </xf>
    <xf numFmtId="0" fontId="38" fillId="0" borderId="25" xfId="91" applyFont="1" applyFill="1" applyBorder="1" applyAlignment="1">
      <alignment horizontal="center" vertical="center" wrapText="1"/>
      <protection/>
    </xf>
    <xf numFmtId="173" fontId="38" fillId="59" borderId="20" xfId="91" applyNumberFormat="1" applyFont="1" applyFill="1" applyBorder="1" applyAlignment="1">
      <alignment horizontal="center" vertical="center" wrapText="1"/>
      <protection/>
    </xf>
    <xf numFmtId="173" fontId="38" fillId="59" borderId="53" xfId="91" applyNumberFormat="1" applyFont="1" applyFill="1" applyBorder="1" applyAlignment="1">
      <alignment horizontal="center" vertical="center" wrapText="1"/>
      <protection/>
    </xf>
    <xf numFmtId="173" fontId="38" fillId="59" borderId="25" xfId="91" applyNumberFormat="1" applyFont="1" applyFill="1" applyBorder="1" applyAlignment="1">
      <alignment horizontal="center" vertical="center" wrapText="1"/>
      <protection/>
    </xf>
    <xf numFmtId="173" fontId="38" fillId="59" borderId="54" xfId="91" applyNumberFormat="1" applyFont="1" applyFill="1" applyBorder="1" applyAlignment="1">
      <alignment horizontal="center" vertical="center" wrapText="1"/>
      <protection/>
    </xf>
    <xf numFmtId="3" fontId="39" fillId="60" borderId="23" xfId="91" applyNumberFormat="1" applyFont="1" applyFill="1" applyBorder="1" applyAlignment="1">
      <alignment horizontal="center" vertical="center" wrapText="1"/>
      <protection/>
    </xf>
    <xf numFmtId="3" fontId="39" fillId="60" borderId="0" xfId="91" applyNumberFormat="1" applyFont="1" applyFill="1" applyAlignment="1">
      <alignment horizontal="center" vertical="center" wrapText="1"/>
      <protection/>
    </xf>
    <xf numFmtId="3" fontId="39" fillId="60" borderId="55" xfId="91" applyNumberFormat="1" applyFont="1" applyFill="1" applyBorder="1" applyAlignment="1">
      <alignment horizontal="center" vertical="center" wrapText="1"/>
      <protection/>
    </xf>
    <xf numFmtId="0" fontId="38" fillId="59" borderId="24" xfId="91" applyFont="1" applyFill="1" applyBorder="1" applyAlignment="1">
      <alignment horizontal="center" vertical="center" wrapText="1"/>
      <protection/>
    </xf>
    <xf numFmtId="0" fontId="38" fillId="59" borderId="56" xfId="91" applyFont="1" applyFill="1" applyBorder="1" applyAlignment="1">
      <alignment horizontal="center" vertical="center" wrapText="1"/>
      <protection/>
    </xf>
    <xf numFmtId="0" fontId="38" fillId="59" borderId="57" xfId="91" applyFont="1" applyFill="1" applyBorder="1" applyAlignment="1">
      <alignment horizontal="center" vertical="center" wrapText="1"/>
      <protection/>
    </xf>
    <xf numFmtId="0" fontId="62" fillId="0" borderId="46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3" fillId="0" borderId="19" xfId="88" applyNumberFormat="1" applyFont="1" applyFill="1" applyBorder="1" applyAlignment="1">
      <alignment horizontal="left" vertical="top" wrapText="1"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3" fillId="0" borderId="53" xfId="88" applyNumberFormat="1" applyFont="1" applyFill="1" applyBorder="1" applyAlignment="1">
      <alignment horizontal="left" vertical="top" wrapText="1"/>
      <protection/>
    </xf>
    <xf numFmtId="49" fontId="2" fillId="0" borderId="53" xfId="88" applyNumberFormat="1" applyFont="1" applyFill="1" applyBorder="1" applyAlignment="1">
      <alignment horizontal="left" vertical="top" wrapText="1"/>
      <protection/>
    </xf>
    <xf numFmtId="49" fontId="2" fillId="0" borderId="25" xfId="88" applyNumberFormat="1" applyFont="1" applyFill="1" applyBorder="1" applyAlignment="1">
      <alignment horizontal="left" vertical="top" wrapText="1"/>
      <protection/>
    </xf>
    <xf numFmtId="49" fontId="3" fillId="0" borderId="20" xfId="88" applyNumberFormat="1" applyFont="1" applyFill="1" applyBorder="1" applyAlignment="1">
      <alignment horizontal="left" vertical="center" wrapText="1"/>
      <protection/>
    </xf>
    <xf numFmtId="49" fontId="3" fillId="0" borderId="25" xfId="88" applyNumberFormat="1" applyFont="1" applyFill="1" applyBorder="1" applyAlignment="1">
      <alignment horizontal="left" vertical="center" wrapText="1"/>
      <protection/>
    </xf>
    <xf numFmtId="0" fontId="3" fillId="0" borderId="20" xfId="88" applyFont="1" applyFill="1" applyBorder="1" applyAlignment="1">
      <alignment horizontal="left" vertical="top" wrapText="1"/>
      <protection/>
    </xf>
    <xf numFmtId="0" fontId="3" fillId="0" borderId="25" xfId="88" applyFont="1" applyFill="1" applyBorder="1" applyAlignment="1">
      <alignment horizontal="left" vertical="top" wrapText="1"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2" fillId="0" borderId="59" xfId="95" applyNumberFormat="1" applyFont="1" applyFill="1" applyBorder="1" applyAlignment="1">
      <alignment horizontal="center" vertical="top"/>
      <protection/>
    </xf>
    <xf numFmtId="0" fontId="2" fillId="0" borderId="35" xfId="95" applyNumberFormat="1" applyFont="1" applyFill="1" applyBorder="1" applyAlignment="1">
      <alignment horizontal="center" vertical="top"/>
      <protection/>
    </xf>
    <xf numFmtId="0" fontId="2" fillId="0" borderId="60" xfId="95" applyNumberFormat="1" applyFont="1" applyFill="1" applyBorder="1" applyAlignment="1">
      <alignment horizontal="left" vertical="top" wrapText="1" indent="8"/>
      <protection/>
    </xf>
    <xf numFmtId="0" fontId="2" fillId="0" borderId="53" xfId="95" applyNumberFormat="1" applyFont="1" applyFill="1" applyBorder="1" applyAlignment="1">
      <alignment horizontal="left" vertical="top" wrapText="1" indent="8"/>
      <protection/>
    </xf>
    <xf numFmtId="0" fontId="2" fillId="0" borderId="25" xfId="95" applyNumberFormat="1" applyFont="1" applyFill="1" applyBorder="1" applyAlignment="1">
      <alignment horizontal="left" vertical="top" wrapText="1" indent="8"/>
      <protection/>
    </xf>
    <xf numFmtId="0" fontId="2" fillId="0" borderId="60" xfId="95" applyNumberFormat="1" applyFont="1" applyFill="1" applyBorder="1" applyAlignment="1">
      <alignment horizontal="left" vertical="top" wrapText="1" indent="1"/>
      <protection/>
    </xf>
    <xf numFmtId="0" fontId="2" fillId="0" borderId="53" xfId="95" applyNumberFormat="1" applyFont="1" applyFill="1" applyBorder="1" applyAlignment="1">
      <alignment horizontal="left" vertical="top" wrapText="1" indent="1"/>
      <protection/>
    </xf>
    <xf numFmtId="0" fontId="2" fillId="0" borderId="25" xfId="95" applyNumberFormat="1" applyFont="1" applyFill="1" applyBorder="1" applyAlignment="1">
      <alignment horizontal="left" vertical="top" wrapText="1" indent="1"/>
      <protection/>
    </xf>
    <xf numFmtId="0" fontId="2" fillId="61" borderId="60" xfId="95" applyNumberFormat="1" applyFont="1" applyFill="1" applyBorder="1" applyAlignment="1">
      <alignment horizontal="left" vertical="top" wrapText="1" indent="1"/>
      <protection/>
    </xf>
    <xf numFmtId="0" fontId="2" fillId="61" borderId="53" xfId="95" applyNumberFormat="1" applyFont="1" applyFill="1" applyBorder="1" applyAlignment="1">
      <alignment horizontal="left" vertical="top" wrapText="1" indent="1"/>
      <protection/>
    </xf>
    <xf numFmtId="0" fontId="2" fillId="61" borderId="25" xfId="95" applyNumberFormat="1" applyFont="1" applyFill="1" applyBorder="1" applyAlignment="1">
      <alignment horizontal="left" vertical="top" wrapText="1" indent="1"/>
      <protection/>
    </xf>
    <xf numFmtId="0" fontId="8" fillId="0" borderId="60" xfId="95" applyNumberFormat="1" applyFont="1" applyFill="1" applyBorder="1" applyAlignment="1">
      <alignment horizontal="left" vertical="top" wrapText="1" indent="1"/>
      <protection/>
    </xf>
    <xf numFmtId="0" fontId="8" fillId="0" borderId="53" xfId="95" applyNumberFormat="1" applyFont="1" applyFill="1" applyBorder="1" applyAlignment="1">
      <alignment horizontal="left" vertical="top" wrapText="1" indent="1"/>
      <protection/>
    </xf>
    <xf numFmtId="0" fontId="8" fillId="0" borderId="25" xfId="95" applyNumberFormat="1" applyFont="1" applyFill="1" applyBorder="1" applyAlignment="1">
      <alignment horizontal="left" vertical="top" wrapText="1" indent="1"/>
      <protection/>
    </xf>
    <xf numFmtId="0" fontId="2" fillId="0" borderId="19" xfId="93" applyFont="1" applyFill="1" applyBorder="1" applyAlignment="1">
      <alignment horizontal="left" vertical="top" wrapText="1"/>
      <protection/>
    </xf>
    <xf numFmtId="49" fontId="6" fillId="0" borderId="45" xfId="96" applyNumberFormat="1" applyFont="1" applyFill="1" applyBorder="1" applyAlignment="1">
      <alignment horizontal="left" vertical="top" wrapText="1"/>
      <protection/>
    </xf>
    <xf numFmtId="49" fontId="6" fillId="0" borderId="31" xfId="96" applyNumberFormat="1" applyFont="1" applyFill="1" applyBorder="1" applyAlignment="1">
      <alignment horizontal="left" vertical="top" wrapText="1"/>
      <protection/>
    </xf>
    <xf numFmtId="0" fontId="2" fillId="0" borderId="45" xfId="93" applyFont="1" applyFill="1" applyBorder="1" applyAlignment="1">
      <alignment horizontal="left" vertical="top" wrapText="1"/>
      <protection/>
    </xf>
    <xf numFmtId="0" fontId="2" fillId="0" borderId="31" xfId="93" applyFont="1" applyFill="1" applyBorder="1" applyAlignment="1">
      <alignment horizontal="left" vertical="top" wrapText="1"/>
      <protection/>
    </xf>
    <xf numFmtId="0" fontId="2" fillId="0" borderId="30" xfId="93" applyFont="1" applyFill="1" applyBorder="1" applyAlignment="1">
      <alignment horizontal="left" vertical="top" wrapText="1"/>
      <protection/>
    </xf>
    <xf numFmtId="49" fontId="6" fillId="0" borderId="61" xfId="93" applyNumberFormat="1" applyFont="1" applyFill="1" applyBorder="1" applyAlignment="1">
      <alignment horizontal="center" vertical="center" wrapText="1"/>
      <protection/>
    </xf>
    <xf numFmtId="49" fontId="6" fillId="0" borderId="62" xfId="93" applyNumberFormat="1" applyFont="1" applyFill="1" applyBorder="1" applyAlignment="1">
      <alignment horizontal="center" vertical="center" wrapText="1"/>
      <protection/>
    </xf>
    <xf numFmtId="49" fontId="6" fillId="0" borderId="63" xfId="93" applyNumberFormat="1" applyFont="1" applyFill="1" applyBorder="1" applyAlignment="1">
      <alignment horizontal="center" vertical="center" wrapText="1"/>
      <protection/>
    </xf>
    <xf numFmtId="0" fontId="2" fillId="0" borderId="27" xfId="93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2" fillId="0" borderId="25" xfId="88" applyNumberFormat="1" applyFont="1" applyFill="1" applyBorder="1" applyAlignment="1">
      <alignment horizontal="left" vertical="center" wrapText="1"/>
      <protection/>
    </xf>
    <xf numFmtId="49" fontId="6" fillId="0" borderId="64" xfId="88" applyNumberFormat="1" applyFont="1" applyFill="1" applyBorder="1" applyAlignment="1">
      <alignment horizontal="center" vertical="center" wrapText="1"/>
      <protection/>
    </xf>
    <xf numFmtId="49" fontId="6" fillId="0" borderId="58" xfId="88" applyNumberFormat="1" applyFont="1" applyFill="1" applyBorder="1" applyAlignment="1">
      <alignment horizontal="center" vertical="center" wrapText="1"/>
      <protection/>
    </xf>
    <xf numFmtId="49" fontId="6" fillId="0" borderId="65" xfId="88" applyNumberFormat="1" applyFont="1" applyFill="1" applyBorder="1" applyAlignment="1">
      <alignment horizontal="center" vertical="center" wrapText="1"/>
      <protection/>
    </xf>
    <xf numFmtId="0" fontId="36" fillId="0" borderId="46" xfId="88" applyFont="1" applyBorder="1" applyAlignment="1">
      <alignment horizontal="center" vertical="center"/>
      <protection/>
    </xf>
    <xf numFmtId="0" fontId="36" fillId="0" borderId="65" xfId="88" applyFont="1" applyBorder="1" applyAlignment="1">
      <alignment horizontal="center" vertical="center"/>
      <protection/>
    </xf>
    <xf numFmtId="0" fontId="36" fillId="0" borderId="66" xfId="88" applyFont="1" applyBorder="1" applyAlignment="1">
      <alignment horizontal="center" vertical="center"/>
      <protection/>
    </xf>
    <xf numFmtId="49" fontId="3" fillId="0" borderId="60" xfId="88" applyNumberFormat="1" applyFont="1" applyFill="1" applyBorder="1" applyAlignment="1">
      <alignment horizontal="left" vertical="center" wrapText="1"/>
      <protection/>
    </xf>
    <xf numFmtId="49" fontId="3" fillId="0" borderId="53" xfId="88" applyNumberFormat="1" applyFont="1" applyFill="1" applyBorder="1" applyAlignment="1">
      <alignment horizontal="left" vertical="center" wrapText="1"/>
      <protection/>
    </xf>
    <xf numFmtId="9" fontId="60" fillId="0" borderId="20" xfId="105" applyFont="1" applyBorder="1" applyAlignment="1">
      <alignment horizontal="center" vertical="center"/>
    </xf>
    <xf numFmtId="9" fontId="60" fillId="0" borderId="54" xfId="105" applyFont="1" applyBorder="1" applyAlignment="1">
      <alignment horizontal="center" vertical="center"/>
    </xf>
    <xf numFmtId="49" fontId="6" fillId="0" borderId="19" xfId="88" applyNumberFormat="1" applyFont="1" applyFill="1" applyBorder="1" applyAlignment="1">
      <alignment horizontal="left" vertical="top" wrapText="1"/>
      <protection/>
    </xf>
    <xf numFmtId="0" fontId="5" fillId="0" borderId="19" xfId="88" applyBorder="1" applyAlignment="1">
      <alignment horizontal="center"/>
      <protection/>
    </xf>
    <xf numFmtId="49" fontId="3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53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top" wrapText="1"/>
    </xf>
    <xf numFmtId="49" fontId="2" fillId="0" borderId="30" xfId="91" applyNumberFormat="1" applyFont="1" applyFill="1" applyBorder="1" applyAlignment="1">
      <alignment vertical="center" wrapText="1"/>
      <protection/>
    </xf>
    <xf numFmtId="49" fontId="2" fillId="0" borderId="44" xfId="91" applyNumberFormat="1" applyFont="1" applyFill="1" applyBorder="1" applyAlignment="1">
      <alignment vertical="center" wrapText="1"/>
      <protection/>
    </xf>
    <xf numFmtId="0" fontId="3" fillId="0" borderId="61" xfId="88" applyFont="1" applyBorder="1" applyAlignment="1">
      <alignment horizontal="center" vertical="center"/>
      <protection/>
    </xf>
    <xf numFmtId="0" fontId="3" fillId="0" borderId="62" xfId="88" applyFont="1" applyBorder="1" applyAlignment="1">
      <alignment horizontal="center" vertical="center"/>
      <protection/>
    </xf>
    <xf numFmtId="0" fontId="3" fillId="0" borderId="63" xfId="88" applyFont="1" applyBorder="1" applyAlignment="1">
      <alignment horizontal="center" vertical="center"/>
      <protection/>
    </xf>
    <xf numFmtId="49" fontId="2" fillId="0" borderId="32" xfId="91" applyNumberFormat="1" applyFont="1" applyFill="1" applyBorder="1" applyAlignment="1">
      <alignment vertical="center" wrapText="1"/>
      <protection/>
    </xf>
    <xf numFmtId="49" fontId="2" fillId="0" borderId="60" xfId="91" applyNumberFormat="1" applyFont="1" applyFill="1" applyBorder="1" applyAlignment="1">
      <alignment vertical="center" wrapText="1"/>
      <protection/>
    </xf>
    <xf numFmtId="49" fontId="2" fillId="0" borderId="53" xfId="91" applyNumberFormat="1" applyFont="1" applyFill="1" applyBorder="1" applyAlignment="1">
      <alignment vertical="center" wrapText="1"/>
      <protection/>
    </xf>
    <xf numFmtId="49" fontId="2" fillId="0" borderId="25" xfId="91" applyNumberFormat="1" applyFont="1" applyFill="1" applyBorder="1" applyAlignment="1">
      <alignment vertical="center" wrapText="1"/>
      <protection/>
    </xf>
    <xf numFmtId="49" fontId="3" fillId="0" borderId="38" xfId="91" applyNumberFormat="1" applyFont="1" applyFill="1" applyBorder="1" applyAlignment="1">
      <alignment vertical="center" wrapText="1"/>
      <protection/>
    </xf>
    <xf numFmtId="49" fontId="3" fillId="0" borderId="19" xfId="91" applyNumberFormat="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vertical="center" wrapText="1"/>
      <protection/>
    </xf>
    <xf numFmtId="0" fontId="3" fillId="0" borderId="60" xfId="88" applyNumberFormat="1" applyFont="1" applyBorder="1" applyAlignment="1">
      <alignment vertical="center" wrapText="1"/>
      <protection/>
    </xf>
    <xf numFmtId="0" fontId="3" fillId="0" borderId="53" xfId="88" applyNumberFormat="1" applyFont="1" applyBorder="1" applyAlignment="1">
      <alignment vertical="center" wrapText="1"/>
      <protection/>
    </xf>
    <xf numFmtId="0" fontId="3" fillId="0" borderId="25" xfId="88" applyNumberFormat="1" applyFont="1" applyBorder="1" applyAlignment="1">
      <alignment vertical="center" wrapText="1"/>
      <protection/>
    </xf>
    <xf numFmtId="49" fontId="3" fillId="62" borderId="64" xfId="91" applyNumberFormat="1" applyFont="1" applyFill="1" applyBorder="1" applyAlignment="1">
      <alignment vertical="center" wrapText="1"/>
      <protection/>
    </xf>
    <xf numFmtId="49" fontId="3" fillId="62" borderId="58" xfId="91" applyNumberFormat="1" applyFont="1" applyFill="1" applyBorder="1" applyAlignment="1">
      <alignment vertical="center" wrapText="1"/>
      <protection/>
    </xf>
    <xf numFmtId="49" fontId="3" fillId="62" borderId="65" xfId="91" applyNumberFormat="1" applyFont="1" applyFill="1" applyBorder="1" applyAlignment="1">
      <alignment vertical="center" wrapText="1"/>
      <protection/>
    </xf>
    <xf numFmtId="0" fontId="3" fillId="0" borderId="38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57" borderId="45" xfId="0" applyNumberFormat="1" applyFont="1" applyFill="1" applyBorder="1" applyAlignment="1">
      <alignment horizontal="left" vertical="center" wrapText="1" indent="1"/>
    </xf>
    <xf numFmtId="49" fontId="3" fillId="57" borderId="31" xfId="0" applyNumberFormat="1" applyFont="1" applyFill="1" applyBorder="1" applyAlignment="1">
      <alignment horizontal="left" vertical="center" wrapText="1" indent="1"/>
    </xf>
    <xf numFmtId="49" fontId="3" fillId="57" borderId="38" xfId="0" applyNumberFormat="1" applyFont="1" applyFill="1" applyBorder="1" applyAlignment="1">
      <alignment horizontal="left" vertical="center" wrapText="1" indent="1"/>
    </xf>
    <xf numFmtId="49" fontId="3" fillId="57" borderId="19" xfId="0" applyNumberFormat="1" applyFont="1" applyFill="1" applyBorder="1" applyAlignment="1">
      <alignment horizontal="left" vertical="center" wrapText="1" indent="1"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3" fillId="62" borderId="67" xfId="0" applyNumberFormat="1" applyFont="1" applyFill="1" applyBorder="1" applyAlignment="1">
      <alignment horizontal="left" vertical="center" wrapText="1" indent="1"/>
    </xf>
    <xf numFmtId="49" fontId="3" fillId="62" borderId="68" xfId="0" applyNumberFormat="1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left" vertical="top" wrapText="1" indent="1"/>
    </xf>
    <xf numFmtId="49" fontId="3" fillId="0" borderId="25" xfId="0" applyNumberFormat="1" applyFont="1" applyFill="1" applyBorder="1" applyAlignment="1">
      <alignment horizontal="left" vertical="top" wrapText="1" indent="1"/>
    </xf>
    <xf numFmtId="49" fontId="3" fillId="0" borderId="45" xfId="0" applyNumberFormat="1" applyFont="1" applyFill="1" applyBorder="1" applyAlignment="1">
      <alignment horizontal="left" vertical="top" wrapText="1" indent="1"/>
    </xf>
    <xf numFmtId="49" fontId="3" fillId="0" borderId="31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61" xfId="0" applyNumberFormat="1" applyFont="1" applyFill="1" applyBorder="1" applyAlignment="1">
      <alignment horizontal="center" vertical="top" wrapText="1"/>
    </xf>
    <xf numFmtId="49" fontId="4" fillId="0" borderId="62" xfId="0" applyNumberFormat="1" applyFont="1" applyFill="1" applyBorder="1" applyAlignment="1">
      <alignment horizontal="center" vertical="top" wrapText="1"/>
    </xf>
    <xf numFmtId="49" fontId="4" fillId="0" borderId="63" xfId="0" applyNumberFormat="1" applyFont="1" applyFill="1" applyBorder="1" applyAlignment="1">
      <alignment horizontal="center" vertical="top" wrapText="1"/>
    </xf>
    <xf numFmtId="0" fontId="3" fillId="0" borderId="60" xfId="0" applyNumberFormat="1" applyFont="1" applyFill="1" applyBorder="1" applyAlignment="1">
      <alignment horizontal="left" vertical="top" wrapText="1" indent="1"/>
    </xf>
    <xf numFmtId="0" fontId="3" fillId="0" borderId="53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left" vertical="top" wrapText="1" inden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12" fillId="0" borderId="24" xfId="89" applyNumberFormat="1" applyFont="1" applyFill="1" applyBorder="1" applyAlignment="1">
      <alignment horizontal="center" vertical="center" wrapText="1"/>
      <protection/>
    </xf>
    <xf numFmtId="49" fontId="12" fillId="0" borderId="56" xfId="89" applyNumberFormat="1" applyFont="1" applyFill="1" applyBorder="1" applyAlignment="1">
      <alignment horizontal="center" vertical="center" wrapText="1"/>
      <protection/>
    </xf>
    <xf numFmtId="49" fontId="12" fillId="0" borderId="57" xfId="89" applyNumberFormat="1" applyFont="1" applyFill="1" applyBorder="1" applyAlignment="1">
      <alignment horizontal="center" vertical="center" wrapText="1"/>
      <protection/>
    </xf>
    <xf numFmtId="0" fontId="57" fillId="0" borderId="20" xfId="89" applyFont="1" applyFill="1" applyBorder="1" applyAlignment="1">
      <alignment horizontal="center"/>
      <protection/>
    </xf>
    <xf numFmtId="0" fontId="57" fillId="0" borderId="53" xfId="89" applyFont="1" applyFill="1" applyBorder="1" applyAlignment="1">
      <alignment horizontal="center"/>
      <protection/>
    </xf>
    <xf numFmtId="0" fontId="57" fillId="0" borderId="25" xfId="89" applyFont="1" applyFill="1" applyBorder="1" applyAlignment="1">
      <alignment horizontal="center"/>
      <protection/>
    </xf>
    <xf numFmtId="0" fontId="9" fillId="0" borderId="20" xfId="89" applyFont="1" applyFill="1" applyBorder="1" applyAlignment="1">
      <alignment horizontal="left" vertical="top" wrapText="1" indent="1"/>
      <protection/>
    </xf>
    <xf numFmtId="0" fontId="9" fillId="0" borderId="53" xfId="89" applyFont="1" applyFill="1" applyBorder="1" applyAlignment="1">
      <alignment horizontal="left" vertical="top" wrapText="1" indent="1"/>
      <protection/>
    </xf>
    <xf numFmtId="0" fontId="9" fillId="0" borderId="25" xfId="89" applyFont="1" applyFill="1" applyBorder="1" applyAlignment="1">
      <alignment horizontal="left" vertical="top" wrapText="1" indent="1"/>
      <protection/>
    </xf>
    <xf numFmtId="49" fontId="12" fillId="0" borderId="19" xfId="89" applyNumberFormat="1" applyFont="1" applyFill="1" applyBorder="1" applyAlignment="1">
      <alignment horizontal="left" vertical="top" wrapText="1" indent="1"/>
      <protection/>
    </xf>
    <xf numFmtId="0" fontId="12" fillId="0" borderId="19" xfId="89" applyFont="1" applyBorder="1" applyAlignment="1">
      <alignment horizontal="left" vertical="top" wrapText="1" indent="1"/>
      <protection/>
    </xf>
    <xf numFmtId="49" fontId="12" fillId="0" borderId="60" xfId="89" applyNumberFormat="1" applyFont="1" applyFill="1" applyBorder="1" applyAlignment="1">
      <alignment horizontal="left" vertical="top" wrapText="1" indent="1"/>
      <protection/>
    </xf>
    <xf numFmtId="49" fontId="12" fillId="0" borderId="53" xfId="89" applyNumberFormat="1" applyFont="1" applyFill="1" applyBorder="1" applyAlignment="1">
      <alignment horizontal="left" vertical="top" wrapText="1" indent="1"/>
      <protection/>
    </xf>
    <xf numFmtId="49" fontId="12" fillId="0" borderId="25" xfId="89" applyNumberFormat="1" applyFont="1" applyFill="1" applyBorder="1" applyAlignment="1">
      <alignment horizontal="left" vertical="top" wrapText="1" indent="1"/>
      <protection/>
    </xf>
    <xf numFmtId="0" fontId="12" fillId="0" borderId="20" xfId="89" applyFont="1" applyFill="1" applyBorder="1" applyAlignment="1">
      <alignment horizontal="left" vertical="top" wrapText="1" indent="1"/>
      <protection/>
    </xf>
    <xf numFmtId="0" fontId="12" fillId="0" borderId="53" xfId="89" applyFont="1" applyFill="1" applyBorder="1" applyAlignment="1">
      <alignment horizontal="left" vertical="top" wrapText="1" indent="1"/>
      <protection/>
    </xf>
    <xf numFmtId="0" fontId="12" fillId="0" borderId="25" xfId="89" applyFont="1" applyFill="1" applyBorder="1" applyAlignment="1">
      <alignment horizontal="left" vertical="top" wrapText="1" indent="1"/>
      <protection/>
    </xf>
    <xf numFmtId="49" fontId="12" fillId="0" borderId="53" xfId="89" applyNumberFormat="1" applyFont="1" applyFill="1" applyBorder="1" applyAlignment="1">
      <alignment horizontal="center" vertical="top" wrapText="1"/>
      <protection/>
    </xf>
    <xf numFmtId="49" fontId="12" fillId="0" borderId="25" xfId="89" applyNumberFormat="1" applyFont="1" applyFill="1" applyBorder="1" applyAlignment="1">
      <alignment horizontal="center" vertical="top" wrapText="1"/>
      <protection/>
    </xf>
    <xf numFmtId="0" fontId="9" fillId="0" borderId="20" xfId="89" applyFont="1" applyFill="1" applyBorder="1" applyAlignment="1">
      <alignment horizontal="center"/>
      <protection/>
    </xf>
    <xf numFmtId="0" fontId="9" fillId="0" borderId="53" xfId="89" applyFont="1" applyFill="1" applyBorder="1" applyAlignment="1">
      <alignment horizontal="center"/>
      <protection/>
    </xf>
    <xf numFmtId="0" fontId="9" fillId="0" borderId="25" xfId="89" applyFont="1" applyFill="1" applyBorder="1" applyAlignment="1">
      <alignment horizontal="center"/>
      <protection/>
    </xf>
    <xf numFmtId="0" fontId="8" fillId="0" borderId="19" xfId="89" applyFont="1" applyFill="1" applyBorder="1" applyAlignment="1">
      <alignment vertical="top" wrapText="1"/>
      <protection/>
    </xf>
    <xf numFmtId="49" fontId="8" fillId="0" borderId="19" xfId="89" applyNumberFormat="1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61" fillId="0" borderId="19" xfId="89" applyFont="1" applyFill="1" applyBorder="1" applyAlignment="1">
      <alignment wrapText="1"/>
      <protection/>
    </xf>
    <xf numFmtId="0" fontId="8" fillId="0" borderId="20" xfId="89" applyFont="1" applyBorder="1" applyAlignment="1">
      <alignment horizontal="left" vertical="top" wrapText="1"/>
      <protection/>
    </xf>
    <xf numFmtId="0" fontId="8" fillId="0" borderId="53" xfId="89" applyFont="1" applyBorder="1" applyAlignment="1">
      <alignment horizontal="left" vertical="top" wrapText="1"/>
      <protection/>
    </xf>
    <xf numFmtId="0" fontId="8" fillId="0" borderId="25" xfId="89" applyFont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25" xfId="89" applyFont="1" applyFill="1" applyBorder="1" applyAlignment="1">
      <alignment horizontal="left" vertical="top" wrapText="1"/>
      <protection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49" fontId="2" fillId="0" borderId="53" xfId="89" applyNumberFormat="1" applyFont="1" applyFill="1" applyBorder="1" applyAlignment="1">
      <alignment horizontal="center" vertical="center" wrapText="1"/>
      <protection/>
    </xf>
    <xf numFmtId="49" fontId="2" fillId="0" borderId="25" xfId="89" applyNumberFormat="1" applyFont="1" applyFill="1" applyBorder="1" applyAlignment="1">
      <alignment horizontal="center" vertical="center" wrapText="1"/>
      <protection/>
    </xf>
    <xf numFmtId="49" fontId="2" fillId="0" borderId="24" xfId="89" applyNumberFormat="1" applyFont="1" applyFill="1" applyBorder="1" applyAlignment="1">
      <alignment horizontal="left" vertical="top" wrapText="1"/>
      <protection/>
    </xf>
    <xf numFmtId="49" fontId="2" fillId="0" borderId="56" xfId="89" applyNumberFormat="1" applyFont="1" applyFill="1" applyBorder="1" applyAlignment="1">
      <alignment horizontal="left" vertical="top" wrapText="1"/>
      <protection/>
    </xf>
    <xf numFmtId="49" fontId="2" fillId="0" borderId="57" xfId="89" applyNumberFormat="1" applyFont="1" applyFill="1" applyBorder="1" applyAlignment="1">
      <alignment horizontal="left" vertical="top" wrapText="1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32" xfId="89" applyNumberFormat="1" applyFont="1" applyFill="1" applyBorder="1" applyAlignment="1">
      <alignment horizontal="center" vertical="center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32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9" fontId="15" fillId="0" borderId="20" xfId="89" applyNumberFormat="1" applyFont="1" applyFill="1" applyBorder="1" applyAlignment="1">
      <alignment horizontal="center" vertical="center" wrapText="1"/>
      <protection/>
    </xf>
    <xf numFmtId="49" fontId="15" fillId="0" borderId="53" xfId="89" applyNumberFormat="1" applyFont="1" applyFill="1" applyBorder="1" applyAlignment="1">
      <alignment horizontal="center" vertical="center" wrapText="1"/>
      <protection/>
    </xf>
    <xf numFmtId="49" fontId="15" fillId="0" borderId="25" xfId="89" applyNumberFormat="1" applyFont="1" applyFill="1" applyBorder="1" applyAlignment="1">
      <alignment horizontal="center" vertical="center" wrapText="1"/>
      <protection/>
    </xf>
    <xf numFmtId="0" fontId="15" fillId="0" borderId="32" xfId="89" applyFont="1" applyBorder="1" applyAlignment="1">
      <alignment horizontal="center" vertical="center" wrapText="1"/>
      <protection/>
    </xf>
    <xf numFmtId="0" fontId="15" fillId="0" borderId="27" xfId="89" applyFont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vertical="top" wrapText="1"/>
      <protection/>
    </xf>
    <xf numFmtId="49" fontId="15" fillId="0" borderId="24" xfId="89" applyNumberFormat="1" applyFont="1" applyFill="1" applyBorder="1" applyAlignment="1">
      <alignment horizontal="left" vertical="top" wrapText="1"/>
      <protection/>
    </xf>
    <xf numFmtId="49" fontId="15" fillId="0" borderId="56" xfId="89" applyNumberFormat="1" applyFont="1" applyFill="1" applyBorder="1" applyAlignment="1">
      <alignment horizontal="left" vertical="top" wrapText="1"/>
      <protection/>
    </xf>
    <xf numFmtId="49" fontId="15" fillId="0" borderId="57" xfId="89" applyNumberFormat="1" applyFont="1" applyFill="1" applyBorder="1" applyAlignment="1">
      <alignment horizontal="left" vertical="top" wrapText="1"/>
      <protection/>
    </xf>
    <xf numFmtId="49" fontId="15" fillId="0" borderId="22" xfId="89" applyNumberFormat="1" applyFont="1" applyFill="1" applyBorder="1" applyAlignment="1">
      <alignment horizontal="left" vertical="top" wrapText="1"/>
      <protection/>
    </xf>
    <xf numFmtId="49" fontId="15" fillId="0" borderId="21" xfId="89" applyNumberFormat="1" applyFont="1" applyFill="1" applyBorder="1" applyAlignment="1">
      <alignment horizontal="left" vertical="top" wrapText="1"/>
      <protection/>
    </xf>
    <xf numFmtId="49" fontId="15" fillId="0" borderId="26" xfId="89" applyNumberFormat="1" applyFont="1" applyFill="1" applyBorder="1" applyAlignment="1">
      <alignment horizontal="left" vertical="top" wrapText="1"/>
      <protection/>
    </xf>
    <xf numFmtId="49" fontId="15" fillId="0" borderId="32" xfId="89" applyNumberFormat="1" applyFont="1" applyFill="1" applyBorder="1" applyAlignment="1">
      <alignment horizontal="center" vertical="center" wrapText="1"/>
      <protection/>
    </xf>
    <xf numFmtId="49" fontId="15" fillId="0" borderId="27" xfId="89" applyNumberFormat="1" applyFont="1" applyFill="1" applyBorder="1" applyAlignment="1">
      <alignment horizontal="center" vertical="center" wrapText="1"/>
      <protection/>
    </xf>
    <xf numFmtId="0" fontId="16" fillId="0" borderId="20" xfId="89" applyFont="1" applyBorder="1" applyAlignment="1">
      <alignment horizontal="left" vertical="top" wrapText="1"/>
      <protection/>
    </xf>
    <xf numFmtId="0" fontId="16" fillId="0" borderId="53" xfId="89" applyFont="1" applyBorder="1" applyAlignment="1">
      <alignment horizontal="left" vertical="top" wrapText="1"/>
      <protection/>
    </xf>
    <xf numFmtId="0" fontId="16" fillId="0" borderId="25" xfId="89" applyFont="1" applyBorder="1" applyAlignment="1">
      <alignment horizontal="left" vertical="top" wrapText="1"/>
      <protection/>
    </xf>
    <xf numFmtId="0" fontId="15" fillId="0" borderId="20" xfId="89" applyFont="1" applyFill="1" applyBorder="1" applyAlignment="1">
      <alignment horizontal="left" vertical="top" wrapText="1"/>
      <protection/>
    </xf>
    <xf numFmtId="0" fontId="15" fillId="0" borderId="25" xfId="89" applyFont="1" applyFill="1" applyBorder="1" applyAlignment="1">
      <alignment horizontal="left" vertical="top" wrapText="1"/>
      <protection/>
    </xf>
    <xf numFmtId="49" fontId="16" fillId="0" borderId="19" xfId="89" applyNumberFormat="1" applyFont="1" applyFill="1" applyBorder="1" applyAlignment="1">
      <alignment horizontal="left" vertical="top" wrapText="1"/>
      <protection/>
    </xf>
    <xf numFmtId="0" fontId="16" fillId="0" borderId="19" xfId="89" applyFont="1" applyBorder="1" applyAlignment="1">
      <alignment horizontal="left" vertical="top" wrapText="1"/>
      <protection/>
    </xf>
    <xf numFmtId="0" fontId="16" fillId="0" borderId="19" xfId="89" applyFont="1" applyFill="1" applyBorder="1" applyAlignment="1">
      <alignment vertical="top" wrapText="1"/>
      <protection/>
    </xf>
    <xf numFmtId="0" fontId="74" fillId="0" borderId="20" xfId="89" applyFont="1" applyBorder="1" applyAlignment="1">
      <alignment vertical="top" wrapText="1"/>
      <protection/>
    </xf>
    <xf numFmtId="0" fontId="74" fillId="0" borderId="25" xfId="89" applyFont="1" applyBorder="1" applyAlignment="1">
      <alignment vertical="top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32" xfId="89" applyFont="1" applyBorder="1" applyAlignment="1">
      <alignment horizontal="center" vertical="center" wrapText="1"/>
      <protection/>
    </xf>
    <xf numFmtId="0" fontId="52" fillId="0" borderId="27" xfId="89" applyFont="1" applyBorder="1" applyAlignment="1">
      <alignment horizontal="center" vertical="center" wrapText="1"/>
      <protection/>
    </xf>
    <xf numFmtId="0" fontId="52" fillId="0" borderId="19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775"/>
          <c:w val="0.959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"/>
          <c:w val="0.674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"/>
          <c:y val="0.1265"/>
          <c:w val="0.28725"/>
          <c:h val="0.8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06375"/>
          <c:w val="0.5267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078"/>
          <c:w val="0.4415"/>
          <c:h val="0.88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123825</xdr:rowOff>
    </xdr:from>
    <xdr:to>
      <xdr:col>5</xdr:col>
      <xdr:colOff>238125</xdr:colOff>
      <xdr:row>39</xdr:row>
      <xdr:rowOff>76200</xdr:rowOff>
    </xdr:to>
    <xdr:graphicFrame>
      <xdr:nvGraphicFramePr>
        <xdr:cNvPr id="1" name="Диаграмма 2"/>
        <xdr:cNvGraphicFramePr/>
      </xdr:nvGraphicFramePr>
      <xdr:xfrm>
        <a:off x="104775" y="49434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-0.01225</cdr:y>
    </cdr:from>
    <cdr:to>
      <cdr:x>-0.0075</cdr:x>
      <cdr:y>-0.01225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0.01075</cdr:x>
      <cdr:y>0.0085</cdr:y>
    </cdr:from>
    <cdr:to>
      <cdr:x>0.99075</cdr:x>
      <cdr:y>0.1045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8100"/>
          <a:ext cx="58959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Оценка школьного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6</xdr:col>
      <xdr:colOff>561975</xdr:colOff>
      <xdr:row>38</xdr:row>
      <xdr:rowOff>104775</xdr:rowOff>
    </xdr:to>
    <xdr:graphicFrame>
      <xdr:nvGraphicFramePr>
        <xdr:cNvPr id="1" name="Диаграмма 1"/>
        <xdr:cNvGraphicFramePr/>
      </xdr:nvGraphicFramePr>
      <xdr:xfrm>
        <a:off x="95250" y="3133725"/>
        <a:ext cx="6019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19"/>
  <sheetViews>
    <sheetView view="pageBreakPreview" zoomScale="85" zoomScaleNormal="70" zoomScaleSheetLayoutView="85" zoomScalePageLayoutView="0" workbookViewId="0" topLeftCell="C7">
      <selection activeCell="I10" sqref="I10"/>
    </sheetView>
  </sheetViews>
  <sheetFormatPr defaultColWidth="9.140625" defaultRowHeight="15"/>
  <cols>
    <col min="1" max="1" width="31.57421875" style="108" customWidth="1"/>
    <col min="2" max="2" width="18.00390625" style="108" customWidth="1"/>
    <col min="3" max="3" width="15.7109375" style="108" customWidth="1"/>
    <col min="4" max="4" width="16.00390625" style="108" customWidth="1"/>
    <col min="5" max="5" width="16.421875" style="108" customWidth="1"/>
    <col min="6" max="6" width="13.8515625" style="108" customWidth="1"/>
    <col min="7" max="7" width="15.7109375" style="108" customWidth="1"/>
    <col min="8" max="8" width="16.28125" style="108" customWidth="1"/>
    <col min="9" max="9" width="13.8515625" style="108" customWidth="1"/>
    <col min="10" max="10" width="16.140625" style="108" customWidth="1"/>
    <col min="11" max="11" width="16.28125" style="108" customWidth="1"/>
    <col min="12" max="12" width="13.8515625" style="108" customWidth="1"/>
    <col min="13" max="13" width="16.421875" style="108" customWidth="1"/>
    <col min="14" max="16384" width="9.140625" style="108" customWidth="1"/>
  </cols>
  <sheetData>
    <row r="1" spans="1:9" ht="75" customHeight="1">
      <c r="A1" s="326" t="s">
        <v>265</v>
      </c>
      <c r="B1" s="326"/>
      <c r="C1" s="326"/>
      <c r="D1" s="326"/>
      <c r="E1" s="107"/>
      <c r="F1" s="107"/>
      <c r="G1" s="107"/>
      <c r="H1" s="107"/>
      <c r="I1" s="107"/>
    </row>
    <row r="2" spans="1:13" ht="39" customHeight="1">
      <c r="A2" s="327" t="s">
        <v>150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5.75">
      <c r="A3" s="118" t="s">
        <v>134</v>
      </c>
      <c r="B3" s="328" t="s">
        <v>151</v>
      </c>
      <c r="C3" s="328"/>
      <c r="D3" s="328"/>
      <c r="E3" s="328" t="s">
        <v>152</v>
      </c>
      <c r="F3" s="328"/>
      <c r="G3" s="328"/>
      <c r="H3" s="328" t="s">
        <v>153</v>
      </c>
      <c r="I3" s="328"/>
      <c r="J3" s="328"/>
      <c r="K3" s="329" t="s">
        <v>68</v>
      </c>
      <c r="L3" s="330"/>
      <c r="M3" s="331"/>
    </row>
    <row r="4" spans="1:13" ht="32.25" thickBot="1">
      <c r="A4" s="197" t="s">
        <v>154</v>
      </c>
      <c r="B4" s="336">
        <v>471</v>
      </c>
      <c r="C4" s="337"/>
      <c r="D4" s="338"/>
      <c r="E4" s="336">
        <v>514</v>
      </c>
      <c r="F4" s="337"/>
      <c r="G4" s="338"/>
      <c r="H4" s="336">
        <v>76</v>
      </c>
      <c r="I4" s="337"/>
      <c r="J4" s="338"/>
      <c r="K4" s="339">
        <f>SUM(B4:J4)</f>
        <v>1061</v>
      </c>
      <c r="L4" s="340"/>
      <c r="M4" s="341"/>
    </row>
    <row r="5" spans="1:13" ht="94.5" customHeight="1">
      <c r="A5" s="198" t="s">
        <v>155</v>
      </c>
      <c r="B5" s="199" t="s">
        <v>156</v>
      </c>
      <c r="C5" s="200" t="s">
        <v>157</v>
      </c>
      <c r="D5" s="200" t="s">
        <v>158</v>
      </c>
      <c r="E5" s="199" t="s">
        <v>156</v>
      </c>
      <c r="F5" s="200" t="s">
        <v>157</v>
      </c>
      <c r="G5" s="201" t="s">
        <v>158</v>
      </c>
      <c r="H5" s="199" t="s">
        <v>156</v>
      </c>
      <c r="I5" s="200" t="s">
        <v>157</v>
      </c>
      <c r="J5" s="201" t="s">
        <v>158</v>
      </c>
      <c r="K5" s="199" t="s">
        <v>156</v>
      </c>
      <c r="L5" s="199" t="s">
        <v>157</v>
      </c>
      <c r="M5" s="202" t="s">
        <v>158</v>
      </c>
    </row>
    <row r="6" spans="1:13" ht="21" customHeight="1">
      <c r="A6" s="203" t="s">
        <v>159</v>
      </c>
      <c r="B6" s="118"/>
      <c r="C6" s="184"/>
      <c r="D6" s="120"/>
      <c r="E6" s="118"/>
      <c r="F6" s="184"/>
      <c r="G6" s="120"/>
      <c r="H6" s="118"/>
      <c r="I6" s="184"/>
      <c r="J6" s="120"/>
      <c r="K6" s="118"/>
      <c r="L6" s="184"/>
      <c r="M6" s="204"/>
    </row>
    <row r="7" spans="1:13" ht="15.75">
      <c r="A7" s="205" t="s">
        <v>160</v>
      </c>
      <c r="B7" s="313">
        <v>272</v>
      </c>
      <c r="C7" s="313">
        <v>264</v>
      </c>
      <c r="D7" s="121"/>
      <c r="E7" s="313">
        <v>460</v>
      </c>
      <c r="F7" s="313">
        <v>325</v>
      </c>
      <c r="G7" s="121"/>
      <c r="H7" s="313">
        <v>75</v>
      </c>
      <c r="I7" s="313">
        <v>51</v>
      </c>
      <c r="J7" s="121"/>
      <c r="K7" s="291">
        <f aca="true" t="shared" si="0" ref="K7:L10">SUM(B7,E7,H7)</f>
        <v>807</v>
      </c>
      <c r="L7" s="291">
        <f t="shared" si="0"/>
        <v>640</v>
      </c>
      <c r="M7" s="206"/>
    </row>
    <row r="8" spans="1:13" ht="15.75">
      <c r="A8" s="205" t="s">
        <v>161</v>
      </c>
      <c r="B8" s="313">
        <v>161</v>
      </c>
      <c r="C8" s="313">
        <v>134</v>
      </c>
      <c r="D8" s="121"/>
      <c r="E8" s="313"/>
      <c r="F8" s="313"/>
      <c r="G8" s="121"/>
      <c r="H8" s="313"/>
      <c r="I8" s="313"/>
      <c r="J8" s="121"/>
      <c r="K8" s="291">
        <f t="shared" si="0"/>
        <v>161</v>
      </c>
      <c r="L8" s="291">
        <f t="shared" si="0"/>
        <v>134</v>
      </c>
      <c r="M8" s="206"/>
    </row>
    <row r="9" spans="1:109" s="110" customFormat="1" ht="31.5">
      <c r="A9" s="207" t="s">
        <v>162</v>
      </c>
      <c r="B9" s="291">
        <f>SUM(B7:B8)</f>
        <v>433</v>
      </c>
      <c r="C9" s="291">
        <f>SUM(C7:C8)</f>
        <v>398</v>
      </c>
      <c r="D9" s="292">
        <f>IF(B11=0,0,C9/B11)</f>
        <v>0.8522483940042827</v>
      </c>
      <c r="E9" s="291">
        <f>SUM(E7:E8)</f>
        <v>460</v>
      </c>
      <c r="F9" s="291">
        <f>SUM(F7:F8)</f>
        <v>325</v>
      </c>
      <c r="G9" s="292">
        <f>IF(E11=0,0,F9/E11)</f>
        <v>0.6448412698412699</v>
      </c>
      <c r="H9" s="291">
        <f>SUM(H7:H8)</f>
        <v>75</v>
      </c>
      <c r="I9" s="291">
        <f>SUM(I7:I8)</f>
        <v>51</v>
      </c>
      <c r="J9" s="292">
        <f>IF(H11=0,0,I9/H11)</f>
        <v>0.6710526315789473</v>
      </c>
      <c r="K9" s="291">
        <f t="shared" si="0"/>
        <v>968</v>
      </c>
      <c r="L9" s="291">
        <f t="shared" si="0"/>
        <v>774</v>
      </c>
      <c r="M9" s="296">
        <f>IF(K11=0,0,L9/K11)</f>
        <v>0.7392550143266475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</row>
    <row r="10" spans="1:13" ht="63">
      <c r="A10" s="205" t="s">
        <v>163</v>
      </c>
      <c r="B10" s="313">
        <v>34</v>
      </c>
      <c r="C10" s="313">
        <v>34</v>
      </c>
      <c r="D10" s="292">
        <f>IF(B11=0,0,C10/B11)</f>
        <v>0.0728051391862955</v>
      </c>
      <c r="E10" s="313">
        <v>44</v>
      </c>
      <c r="F10" s="313">
        <v>44</v>
      </c>
      <c r="G10" s="292">
        <f>IF(E11=0,0,F10/E11)</f>
        <v>0.0873015873015873</v>
      </c>
      <c r="H10" s="313">
        <v>1</v>
      </c>
      <c r="I10" s="313">
        <v>1</v>
      </c>
      <c r="J10" s="292">
        <f>IF(H11=0,0,I10/H11)</f>
        <v>0.013157894736842105</v>
      </c>
      <c r="K10" s="291">
        <f t="shared" si="0"/>
        <v>79</v>
      </c>
      <c r="L10" s="291">
        <f t="shared" si="0"/>
        <v>79</v>
      </c>
      <c r="M10" s="296">
        <f>IF(K11=0,0,L10/K11)</f>
        <v>0.07545367717287488</v>
      </c>
    </row>
    <row r="11" spans="1:13" ht="31.5">
      <c r="A11" s="208" t="s">
        <v>164</v>
      </c>
      <c r="B11" s="293">
        <f>B9+B10</f>
        <v>467</v>
      </c>
      <c r="C11" s="293">
        <f>C9+C10</f>
        <v>432</v>
      </c>
      <c r="D11" s="294">
        <f>IF(B11=0,0,C11/B11)</f>
        <v>0.9250535331905781</v>
      </c>
      <c r="E11" s="293">
        <f>E9+E10</f>
        <v>504</v>
      </c>
      <c r="F11" s="293">
        <f>F9+F10</f>
        <v>369</v>
      </c>
      <c r="G11" s="294">
        <f>IF(E11=0,0,F11/E11)</f>
        <v>0.7321428571428571</v>
      </c>
      <c r="H11" s="293">
        <f>H9+H10</f>
        <v>76</v>
      </c>
      <c r="I11" s="293">
        <f>I9+I10</f>
        <v>52</v>
      </c>
      <c r="J11" s="294">
        <f>IF(H11=0,0,I11/H11)</f>
        <v>0.6842105263157895</v>
      </c>
      <c r="K11" s="293">
        <f>K9+K10</f>
        <v>1047</v>
      </c>
      <c r="L11" s="293">
        <f>L9+L10</f>
        <v>853</v>
      </c>
      <c r="M11" s="295">
        <f>IF(K11=0,0,L11/K11)</f>
        <v>0.8147086914995224</v>
      </c>
    </row>
    <row r="12" spans="1:13" ht="47.25">
      <c r="A12" s="208" t="s">
        <v>165</v>
      </c>
      <c r="B12" s="332">
        <f>IF(B4=0,0,C11/B4)</f>
        <v>0.9171974522292994</v>
      </c>
      <c r="C12" s="333"/>
      <c r="D12" s="334"/>
      <c r="E12" s="332">
        <f>IF(E4=0,0,F11/E4)</f>
        <v>0.7178988326848249</v>
      </c>
      <c r="F12" s="333"/>
      <c r="G12" s="334"/>
      <c r="H12" s="332">
        <f>IF(H4=0,0,I11/H4)</f>
        <v>0.6842105263157895</v>
      </c>
      <c r="I12" s="333"/>
      <c r="J12" s="334"/>
      <c r="K12" s="332">
        <f>IF(K4=0,0,L11/K4)</f>
        <v>0.8039585296889726</v>
      </c>
      <c r="L12" s="333"/>
      <c r="M12" s="335"/>
    </row>
    <row r="13" spans="1:13" ht="15.75">
      <c r="A13" s="321" t="s">
        <v>166</v>
      </c>
      <c r="B13" s="322"/>
      <c r="C13" s="322"/>
      <c r="D13" s="323"/>
      <c r="E13" s="322"/>
      <c r="F13" s="322"/>
      <c r="G13" s="323"/>
      <c r="H13" s="322"/>
      <c r="I13" s="322"/>
      <c r="J13" s="323"/>
      <c r="K13" s="324">
        <f aca="true" t="shared" si="1" ref="K13:L15">SUM(B13,E13,H13)</f>
        <v>0</v>
      </c>
      <c r="L13" s="324">
        <f t="shared" si="1"/>
        <v>0</v>
      </c>
      <c r="M13" s="325">
        <f>IF(K11=0,0,L13/K11)</f>
        <v>0</v>
      </c>
    </row>
    <row r="14" spans="1:13" ht="15.75">
      <c r="A14" s="119" t="s">
        <v>167</v>
      </c>
      <c r="B14" s="313"/>
      <c r="C14" s="313"/>
      <c r="D14" s="121"/>
      <c r="E14" s="313"/>
      <c r="F14" s="313"/>
      <c r="G14" s="121"/>
      <c r="H14" s="313"/>
      <c r="I14" s="313"/>
      <c r="J14" s="121"/>
      <c r="K14" s="291">
        <f t="shared" si="1"/>
        <v>0</v>
      </c>
      <c r="L14" s="291">
        <f t="shared" si="1"/>
        <v>0</v>
      </c>
      <c r="M14" s="297">
        <f>IF(K11=0,0,L14/K11)</f>
        <v>0</v>
      </c>
    </row>
    <row r="15" spans="1:13" ht="32.25" thickBot="1">
      <c r="A15" s="119" t="s">
        <v>168</v>
      </c>
      <c r="B15" s="314"/>
      <c r="C15" s="314"/>
      <c r="D15" s="121"/>
      <c r="E15" s="314"/>
      <c r="F15" s="314"/>
      <c r="G15" s="121"/>
      <c r="H15" s="314"/>
      <c r="I15" s="314"/>
      <c r="J15" s="121"/>
      <c r="K15" s="291">
        <f t="shared" si="1"/>
        <v>0</v>
      </c>
      <c r="L15" s="291">
        <f t="shared" si="1"/>
        <v>0</v>
      </c>
      <c r="M15" s="297">
        <f>IF(K11=0,0,L15/K11)</f>
        <v>0</v>
      </c>
    </row>
    <row r="16" spans="1:13" s="109" customFormat="1" ht="15.75">
      <c r="A16" s="111"/>
      <c r="B16" s="112"/>
      <c r="C16" s="112"/>
      <c r="D16" s="113"/>
      <c r="E16" s="112"/>
      <c r="F16" s="112"/>
      <c r="G16" s="113"/>
      <c r="H16" s="112"/>
      <c r="I16" s="112"/>
      <c r="J16" s="113"/>
      <c r="K16" s="112"/>
      <c r="L16" s="112"/>
      <c r="M16" s="114"/>
    </row>
    <row r="17" spans="1:13" s="109" customFormat="1" ht="15.75">
      <c r="A17" s="122"/>
      <c r="B17" s="115" t="s">
        <v>169</v>
      </c>
      <c r="C17" s="112"/>
      <c r="D17" s="113"/>
      <c r="E17" s="112"/>
      <c r="F17" s="112"/>
      <c r="G17" s="113"/>
      <c r="H17" s="112"/>
      <c r="I17" s="112"/>
      <c r="J17" s="113"/>
      <c r="K17" s="112"/>
      <c r="L17" s="112"/>
      <c r="M17" s="114"/>
    </row>
    <row r="18" spans="1:2" ht="15.75">
      <c r="A18" s="123"/>
      <c r="B18" s="116" t="s">
        <v>170</v>
      </c>
    </row>
    <row r="19" spans="1:3" ht="15.75">
      <c r="A19" s="298"/>
      <c r="B19" s="116" t="s">
        <v>171</v>
      </c>
      <c r="C19" s="117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CA6C" sheet="1"/>
  <protectedRanges>
    <protectedRange sqref="B7:C8 E7:F8 H7:I8 B10:C10 E10:F10 H10:I10 B4:J4 A1 E13:F15 B13:C15 H13:I15" name="Диапазон3"/>
  </protectedRanges>
  <mergeCells count="14">
    <mergeCell ref="B12:D12"/>
    <mergeCell ref="E12:G12"/>
    <mergeCell ref="H12:J12"/>
    <mergeCell ref="K12:M12"/>
    <mergeCell ref="B4:D4"/>
    <mergeCell ref="E4:G4"/>
    <mergeCell ref="H4:J4"/>
    <mergeCell ref="K4:M4"/>
    <mergeCell ref="A1:D1"/>
    <mergeCell ref="A2:M2"/>
    <mergeCell ref="B3:D3"/>
    <mergeCell ref="E3:G3"/>
    <mergeCell ref="H3:J3"/>
    <mergeCell ref="K3:M3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30" t="s">
        <v>61</v>
      </c>
      <c r="B1" s="430"/>
      <c r="C1" s="213"/>
    </row>
    <row r="2" spans="1:4" ht="43.5" customHeight="1">
      <c r="A2" s="130"/>
      <c r="B2" s="131" t="s">
        <v>134</v>
      </c>
      <c r="C2" s="236" t="s">
        <v>234</v>
      </c>
      <c r="D2" s="237" t="s">
        <v>180</v>
      </c>
    </row>
    <row r="3" spans="1:4" ht="43.5" customHeight="1" hidden="1">
      <c r="A3" s="426" t="s">
        <v>242</v>
      </c>
      <c r="B3" s="427"/>
      <c r="C3" s="238">
        <f>Пищеблок!C3</f>
        <v>1</v>
      </c>
      <c r="D3" s="239"/>
    </row>
    <row r="4" spans="1:4" ht="43.5" customHeight="1" hidden="1">
      <c r="A4" s="428" t="s">
        <v>245</v>
      </c>
      <c r="B4" s="429"/>
      <c r="C4" s="240">
        <f>'Охват питанием'!K4</f>
        <v>1061</v>
      </c>
      <c r="D4" s="241"/>
    </row>
    <row r="5" spans="1:4" ht="57" customHeight="1">
      <c r="A5" s="424" t="s">
        <v>243</v>
      </c>
      <c r="B5" s="425"/>
      <c r="C5" s="242">
        <v>1061</v>
      </c>
      <c r="D5" s="284">
        <f>C5/$C$4</f>
        <v>1</v>
      </c>
    </row>
    <row r="6" spans="1:6" ht="40.5" customHeight="1">
      <c r="A6" s="424" t="s">
        <v>252</v>
      </c>
      <c r="B6" s="425"/>
      <c r="C6" s="242">
        <v>232</v>
      </c>
      <c r="D6" s="284">
        <f>C6/$C$4</f>
        <v>0.21866163996229973</v>
      </c>
      <c r="F6" s="211"/>
    </row>
    <row r="7" spans="1:4" ht="33.75" customHeight="1">
      <c r="A7" s="424" t="s">
        <v>244</v>
      </c>
      <c r="B7" s="425"/>
      <c r="C7" s="242">
        <v>1</v>
      </c>
      <c r="D7" s="284">
        <f>C7/$C$3</f>
        <v>1</v>
      </c>
    </row>
    <row r="8" spans="1:2" ht="15" hidden="1">
      <c r="A8" s="91" t="s">
        <v>136</v>
      </c>
      <c r="B8" s="92" t="s">
        <v>137</v>
      </c>
    </row>
    <row r="9" spans="1:3" ht="15" hidden="1">
      <c r="A9" s="126" t="s">
        <v>179</v>
      </c>
      <c r="B9" s="100" t="s">
        <v>227</v>
      </c>
      <c r="C9" s="211"/>
    </row>
    <row r="10" spans="1:2" ht="15">
      <c r="A10" s="101"/>
      <c r="B10" s="100" t="s">
        <v>138</v>
      </c>
    </row>
  </sheetData>
  <sheetProtection password="CA6C" sheet="1"/>
  <protectedRanges>
    <protectedRange sqref="C5:C7" name="Диапазон1"/>
  </protectedRanges>
  <mergeCells count="6">
    <mergeCell ref="A7:B7"/>
    <mergeCell ref="A3:B3"/>
    <mergeCell ref="A4:B4"/>
    <mergeCell ref="A1:B1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"/>
  <sheetViews>
    <sheetView view="pageBreakPreview" zoomScale="115" zoomScaleSheetLayoutView="115" zoomScalePageLayoutView="0" workbookViewId="0" topLeftCell="A1">
      <selection activeCell="C3" sqref="C3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243" t="s">
        <v>16</v>
      </c>
      <c r="B1" s="192"/>
    </row>
    <row r="2" spans="1:4" ht="24" customHeight="1" thickBot="1">
      <c r="A2" s="433" t="s">
        <v>134</v>
      </c>
      <c r="B2" s="434"/>
      <c r="C2" s="195" t="s">
        <v>149</v>
      </c>
      <c r="D2" s="196" t="s">
        <v>132</v>
      </c>
    </row>
    <row r="3" spans="1:4" ht="39" customHeight="1">
      <c r="A3" s="435" t="s">
        <v>263</v>
      </c>
      <c r="B3" s="436"/>
      <c r="C3" s="90">
        <v>1</v>
      </c>
      <c r="D3" s="285">
        <f>C3*100/$C$4</f>
        <v>100</v>
      </c>
    </row>
    <row r="4" spans="1:4" ht="29.25" customHeight="1" hidden="1" thickBot="1">
      <c r="A4" s="431" t="s">
        <v>135</v>
      </c>
      <c r="B4" s="432"/>
      <c r="C4" s="193">
        <f>Пищеблок!C3</f>
        <v>1</v>
      </c>
      <c r="D4" s="194"/>
    </row>
    <row r="6" spans="1:2" ht="15" hidden="1">
      <c r="A6" s="91" t="s">
        <v>136</v>
      </c>
      <c r="B6" s="92" t="s">
        <v>137</v>
      </c>
    </row>
    <row r="7" spans="1:2" ht="15">
      <c r="A7" s="1"/>
      <c r="B7" s="92" t="s">
        <v>138</v>
      </c>
    </row>
  </sheetData>
  <sheetProtection password="CA6C" sheet="1"/>
  <protectedRanges>
    <protectedRange sqref="C3" name="Диапазон1"/>
  </protectedRanges>
  <mergeCells count="3">
    <mergeCell ref="A4:B4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view="pageBreakPreview" zoomScale="115" zoomScaleSheetLayoutView="115" zoomScalePageLayoutView="0" workbookViewId="0" topLeftCell="A1">
      <selection activeCell="E4" sqref="E4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39" t="s">
        <v>186</v>
      </c>
      <c r="B1" s="439"/>
      <c r="C1" s="439"/>
      <c r="D1" s="439"/>
      <c r="E1" s="439"/>
    </row>
    <row r="2" spans="1:5" ht="25.5" customHeight="1" thickBot="1">
      <c r="A2" s="440" t="s">
        <v>134</v>
      </c>
      <c r="B2" s="441"/>
      <c r="C2" s="441"/>
      <c r="D2" s="442"/>
      <c r="E2" s="134" t="s">
        <v>185</v>
      </c>
    </row>
    <row r="3" spans="1:5" ht="50.25" customHeight="1">
      <c r="A3" s="437" t="s">
        <v>246</v>
      </c>
      <c r="B3" s="438"/>
      <c r="C3" s="438"/>
      <c r="D3" s="223" t="s">
        <v>18</v>
      </c>
      <c r="E3" s="129">
        <v>0</v>
      </c>
    </row>
    <row r="4" spans="1:7" ht="57.75" customHeight="1">
      <c r="A4" s="443" t="s">
        <v>228</v>
      </c>
      <c r="B4" s="444"/>
      <c r="C4" s="445"/>
      <c r="D4" s="4" t="s">
        <v>184</v>
      </c>
      <c r="E4" s="95">
        <v>0</v>
      </c>
      <c r="G4" s="212"/>
    </row>
    <row r="6" spans="1:2" ht="15">
      <c r="A6" s="101"/>
      <c r="B6" s="100" t="s">
        <v>138</v>
      </c>
    </row>
    <row r="7" ht="15">
      <c r="C7" s="133"/>
    </row>
  </sheetData>
  <sheetProtection password="CA6C" sheet="1"/>
  <protectedRanges>
    <protectedRange sqref="E3:E4" name="Диапазон1"/>
  </protectedRanges>
  <mergeCells count="4">
    <mergeCell ref="A3:C3"/>
    <mergeCell ref="A1:E1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"/>
  <sheetViews>
    <sheetView view="pageBreakPreview" zoomScale="145" zoomScaleSheetLayoutView="145" zoomScalePageLayoutView="0" workbookViewId="0" topLeftCell="A1">
      <selection activeCell="G2" sqref="G2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36">
      <c r="A1" s="446" t="s">
        <v>183</v>
      </c>
      <c r="B1" s="447"/>
      <c r="C1" s="447"/>
      <c r="D1" s="447"/>
      <c r="E1" s="447"/>
      <c r="F1" s="448"/>
      <c r="G1" s="286" t="s">
        <v>259</v>
      </c>
      <c r="H1" s="287" t="s">
        <v>53</v>
      </c>
    </row>
    <row r="2" spans="1:8" ht="42.75" customHeight="1">
      <c r="A2" s="449" t="s">
        <v>258</v>
      </c>
      <c r="B2" s="450"/>
      <c r="C2" s="450"/>
      <c r="D2" s="450"/>
      <c r="E2" s="450"/>
      <c r="F2" s="451"/>
      <c r="G2" s="95">
        <v>1</v>
      </c>
      <c r="H2" s="320">
        <f>G2/Пищеблок!C3</f>
        <v>1</v>
      </c>
    </row>
    <row r="4" spans="1:2" ht="15">
      <c r="A4" s="101"/>
      <c r="B4" s="100" t="s">
        <v>138</v>
      </c>
    </row>
  </sheetData>
  <sheetProtection password="CA6C" sheet="1"/>
  <protectedRanges>
    <protectedRange sqref="G2" name="Диапазон1"/>
  </protectedRanges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view="pageBreakPreview" zoomScaleNormal="85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.8515625" style="177" customWidth="1"/>
    <col min="2" max="2" width="5.00390625" style="178" customWidth="1"/>
    <col min="3" max="3" width="46.57421875" style="178" customWidth="1"/>
    <col min="4" max="4" width="8.7109375" style="177" hidden="1" customWidth="1"/>
    <col min="5" max="5" width="17.00390625" style="177" customWidth="1"/>
    <col min="6" max="6" width="20.421875" style="177" customWidth="1"/>
    <col min="7" max="7" width="18.28125" style="177" customWidth="1"/>
    <col min="8" max="8" width="17.140625" style="177" customWidth="1"/>
    <col min="9" max="9" width="18.57421875" style="59" customWidth="1"/>
    <col min="10" max="10" width="17.140625" style="59" customWidth="1"/>
    <col min="11" max="11" width="16.57421875" style="59" customWidth="1"/>
    <col min="12" max="12" width="15.421875" style="59" customWidth="1"/>
    <col min="13" max="16384" width="9.140625" style="59" customWidth="1"/>
  </cols>
  <sheetData>
    <row r="1" ht="30" customHeight="1">
      <c r="C1" s="247" t="s">
        <v>264</v>
      </c>
    </row>
    <row r="2" spans="1:9" ht="54.75" customHeight="1">
      <c r="A2" s="452" t="s">
        <v>134</v>
      </c>
      <c r="B2" s="453"/>
      <c r="C2" s="454"/>
      <c r="D2" s="180" t="s">
        <v>77</v>
      </c>
      <c r="E2" s="180" t="s">
        <v>80</v>
      </c>
      <c r="F2" s="180" t="s">
        <v>78</v>
      </c>
      <c r="G2" s="180" t="s">
        <v>226</v>
      </c>
      <c r="H2" s="180" t="s">
        <v>129</v>
      </c>
      <c r="I2" s="175"/>
    </row>
    <row r="3" spans="1:8" ht="15">
      <c r="A3" s="462" t="s">
        <v>230</v>
      </c>
      <c r="B3" s="462"/>
      <c r="C3" s="462"/>
      <c r="D3" s="181" t="s">
        <v>19</v>
      </c>
      <c r="E3" s="176">
        <f>'Охват питанием'!K4</f>
        <v>1061</v>
      </c>
      <c r="F3" s="455"/>
      <c r="G3" s="456"/>
      <c r="H3" s="457"/>
    </row>
    <row r="4" spans="1:8" ht="61.5" customHeight="1">
      <c r="A4" s="461" t="s">
        <v>257</v>
      </c>
      <c r="B4" s="461"/>
      <c r="C4" s="462"/>
      <c r="D4" s="181" t="s">
        <v>19</v>
      </c>
      <c r="E4" s="244">
        <v>1061</v>
      </c>
      <c r="F4" s="244">
        <v>1061</v>
      </c>
      <c r="G4" s="244"/>
      <c r="H4" s="244"/>
    </row>
    <row r="5" spans="1:8" ht="30.75" customHeight="1">
      <c r="A5" s="463" t="s">
        <v>260</v>
      </c>
      <c r="B5" s="464"/>
      <c r="C5" s="465"/>
      <c r="D5" s="182"/>
      <c r="E5" s="251">
        <v>0</v>
      </c>
      <c r="F5" s="244">
        <v>0</v>
      </c>
      <c r="G5" s="244"/>
      <c r="H5" s="244"/>
    </row>
    <row r="6" spans="1:8" ht="30.75" customHeight="1">
      <c r="A6" s="463" t="s">
        <v>261</v>
      </c>
      <c r="B6" s="464"/>
      <c r="C6" s="465"/>
      <c r="D6" s="182"/>
      <c r="E6" s="251">
        <v>79</v>
      </c>
      <c r="F6" s="244">
        <v>79</v>
      </c>
      <c r="G6" s="244"/>
      <c r="H6" s="244"/>
    </row>
    <row r="7" spans="1:8" ht="30" customHeight="1">
      <c r="A7" s="469" t="s">
        <v>231</v>
      </c>
      <c r="B7" s="469"/>
      <c r="C7" s="470"/>
      <c r="D7" s="182"/>
      <c r="E7" s="210">
        <v>172</v>
      </c>
      <c r="F7" s="471"/>
      <c r="G7" s="472"/>
      <c r="H7" s="473"/>
    </row>
    <row r="8" spans="1:8" ht="48.75" customHeight="1">
      <c r="A8" s="461" t="s">
        <v>235</v>
      </c>
      <c r="B8" s="461"/>
      <c r="C8" s="462"/>
      <c r="D8" s="182" t="s">
        <v>20</v>
      </c>
      <c r="E8" s="290">
        <f>SUM(F8:H8)</f>
        <v>2366000</v>
      </c>
      <c r="F8" s="245">
        <v>2366000</v>
      </c>
      <c r="G8" s="246"/>
      <c r="H8" s="246"/>
    </row>
    <row r="9" spans="1:8" ht="63" customHeight="1">
      <c r="A9" s="458" t="s">
        <v>237</v>
      </c>
      <c r="B9" s="459"/>
      <c r="C9" s="460"/>
      <c r="D9" s="182" t="s">
        <v>20</v>
      </c>
      <c r="E9" s="288">
        <f>E8/E4/E7</f>
        <v>12.964951888301952</v>
      </c>
      <c r="F9" s="288">
        <f>F8/F4/E7</f>
        <v>12.964951888301952</v>
      </c>
      <c r="G9" s="288" t="e">
        <f>G8/G4/E7</f>
        <v>#DIV/0!</v>
      </c>
      <c r="H9" s="288" t="e">
        <f>H8/H4/E7</f>
        <v>#DIV/0!</v>
      </c>
    </row>
    <row r="10" spans="1:8" ht="54" customHeight="1">
      <c r="A10" s="466" t="s">
        <v>236</v>
      </c>
      <c r="B10" s="467"/>
      <c r="C10" s="468"/>
      <c r="D10" s="185" t="s">
        <v>20</v>
      </c>
      <c r="E10" s="289">
        <f>E8/$E$3</f>
        <v>2229.9717247879357</v>
      </c>
      <c r="F10" s="289">
        <f>F8/$E$3</f>
        <v>2229.9717247879357</v>
      </c>
      <c r="G10" s="289">
        <f>G8/$E$3</f>
        <v>0</v>
      </c>
      <c r="H10" s="289">
        <f>H8/$E$3</f>
        <v>0</v>
      </c>
    </row>
    <row r="11" spans="1:8" ht="54.75" customHeight="1">
      <c r="A11" s="466" t="s">
        <v>238</v>
      </c>
      <c r="B11" s="467"/>
      <c r="C11" s="468"/>
      <c r="D11" s="185" t="s">
        <v>20</v>
      </c>
      <c r="E11" s="289">
        <f>E10/E7</f>
        <v>12.964951888301952</v>
      </c>
      <c r="F11" s="289">
        <f>F10/E7</f>
        <v>12.964951888301952</v>
      </c>
      <c r="G11" s="289">
        <f>G10/E7</f>
        <v>0</v>
      </c>
      <c r="H11" s="289">
        <f>H10/E7</f>
        <v>0</v>
      </c>
    </row>
    <row r="12" ht="15"/>
    <row r="13" spans="2:3" ht="15">
      <c r="B13" s="183" t="s">
        <v>136</v>
      </c>
      <c r="C13" s="100" t="s">
        <v>227</v>
      </c>
    </row>
    <row r="14" spans="2:3" ht="15">
      <c r="B14" s="179"/>
      <c r="C14" s="100" t="s">
        <v>138</v>
      </c>
    </row>
  </sheetData>
  <sheetProtection password="CA6C" sheet="1"/>
  <protectedRanges>
    <protectedRange sqref="E4:H6 E7 F8:H8" name="Диапазон1"/>
  </protectedRanges>
  <mergeCells count="12">
    <mergeCell ref="A10:C10"/>
    <mergeCell ref="A5:C5"/>
    <mergeCell ref="A11:C11"/>
    <mergeCell ref="A7:C7"/>
    <mergeCell ref="F7:H7"/>
    <mergeCell ref="A3:C3"/>
    <mergeCell ref="A2:C2"/>
    <mergeCell ref="F3:H3"/>
    <mergeCell ref="A9:C9"/>
    <mergeCell ref="A4:C4"/>
    <mergeCell ref="A8:C8"/>
    <mergeCell ref="A6:C6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19" customWidth="1"/>
    <col min="2" max="2" width="5.00390625" style="19" customWidth="1"/>
    <col min="3" max="3" width="46.57421875" style="19" customWidth="1"/>
    <col min="4" max="4" width="6.28125" style="19" customWidth="1"/>
    <col min="5" max="5" width="16.28125" style="19" customWidth="1"/>
    <col min="6" max="6" width="15.57421875" style="19" customWidth="1"/>
    <col min="7" max="7" width="7.140625" style="19" customWidth="1"/>
    <col min="8" max="8" width="6.7109375" style="19" customWidth="1"/>
    <col min="9" max="9" width="6.8515625" style="19" customWidth="1"/>
    <col min="10" max="10" width="11.57421875" style="19" customWidth="1"/>
    <col min="11" max="11" width="6.28125" style="19" customWidth="1"/>
    <col min="12" max="12" width="12.7109375" style="19" customWidth="1"/>
    <col min="13" max="13" width="11.7109375" style="19" customWidth="1"/>
    <col min="14" max="14" width="14.421875" style="19" customWidth="1"/>
    <col min="15" max="15" width="15.7109375" style="19" customWidth="1"/>
    <col min="16" max="16384" width="9.140625" style="19" customWidth="1"/>
  </cols>
  <sheetData>
    <row r="1" spans="1:2" ht="15">
      <c r="A1" s="3"/>
      <c r="B1" s="27" t="s">
        <v>17</v>
      </c>
    </row>
    <row r="3" spans="1:15" ht="24.75" customHeight="1">
      <c r="A3" s="28" t="s">
        <v>83</v>
      </c>
      <c r="B3" s="29"/>
      <c r="C3" s="29"/>
      <c r="D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ht="51" customHeight="1">
      <c r="A4" s="488"/>
      <c r="B4" s="489"/>
      <c r="C4" s="490"/>
      <c r="D4" s="494" t="s">
        <v>77</v>
      </c>
      <c r="E4" s="496" t="s">
        <v>68</v>
      </c>
      <c r="F4" s="485" t="s">
        <v>78</v>
      </c>
      <c r="G4" s="486"/>
      <c r="H4" s="486"/>
      <c r="I4" s="486"/>
      <c r="J4" s="486"/>
      <c r="K4" s="487"/>
      <c r="L4" s="485" t="s">
        <v>106</v>
      </c>
      <c r="M4" s="486"/>
      <c r="N4" s="487"/>
      <c r="O4" s="485" t="s">
        <v>79</v>
      </c>
      <c r="P4" s="486"/>
      <c r="Q4" s="486"/>
      <c r="R4" s="486"/>
      <c r="S4" s="487"/>
      <c r="T4" s="46"/>
    </row>
    <row r="5" spans="1:21" ht="48">
      <c r="A5" s="491"/>
      <c r="B5" s="492"/>
      <c r="C5" s="493"/>
      <c r="D5" s="495"/>
      <c r="E5" s="497"/>
      <c r="F5" s="26" t="s">
        <v>80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125</v>
      </c>
      <c r="M5" s="26" t="s">
        <v>107</v>
      </c>
      <c r="N5" s="26" t="s">
        <v>108</v>
      </c>
      <c r="O5" s="26" t="s">
        <v>80</v>
      </c>
      <c r="P5" s="47" t="s">
        <v>84</v>
      </c>
      <c r="Q5" s="47" t="s">
        <v>85</v>
      </c>
      <c r="R5" s="47" t="s">
        <v>86</v>
      </c>
      <c r="S5" s="47" t="s">
        <v>126</v>
      </c>
      <c r="U5" s="19" t="s">
        <v>216</v>
      </c>
    </row>
    <row r="6" spans="1:19" ht="15">
      <c r="A6" s="37"/>
      <c r="B6" s="38"/>
      <c r="C6" s="39" t="s">
        <v>109</v>
      </c>
      <c r="D6" s="40" t="s">
        <v>110</v>
      </c>
      <c r="E6" s="41">
        <v>3</v>
      </c>
      <c r="F6" s="26" t="s">
        <v>111</v>
      </c>
      <c r="G6" s="26" t="s">
        <v>112</v>
      </c>
      <c r="H6" s="26" t="s">
        <v>113</v>
      </c>
      <c r="I6" s="26" t="s">
        <v>114</v>
      </c>
      <c r="J6" s="26" t="s">
        <v>115</v>
      </c>
      <c r="K6" s="26" t="s">
        <v>116</v>
      </c>
      <c r="L6" s="26" t="s">
        <v>117</v>
      </c>
      <c r="M6" s="26" t="s">
        <v>118</v>
      </c>
      <c r="N6" s="26" t="s">
        <v>119</v>
      </c>
      <c r="O6" s="26" t="s">
        <v>120</v>
      </c>
      <c r="P6" s="26" t="s">
        <v>121</v>
      </c>
      <c r="Q6" s="26" t="s">
        <v>122</v>
      </c>
      <c r="R6" s="26" t="s">
        <v>123</v>
      </c>
      <c r="S6" s="26" t="s">
        <v>124</v>
      </c>
    </row>
    <row r="7" spans="1:19" ht="15">
      <c r="A7" s="480" t="s">
        <v>81</v>
      </c>
      <c r="B7" s="481"/>
      <c r="C7" s="482"/>
      <c r="D7" s="20" t="s">
        <v>19</v>
      </c>
      <c r="E7" s="22">
        <f>F7</f>
        <v>5500</v>
      </c>
      <c r="F7" s="24">
        <v>5500</v>
      </c>
      <c r="G7" s="24"/>
      <c r="H7" s="24"/>
      <c r="I7" s="24"/>
      <c r="J7" s="24"/>
      <c r="K7" s="24"/>
      <c r="L7" s="25"/>
      <c r="M7" s="25">
        <f>F7</f>
        <v>5500</v>
      </c>
      <c r="N7" s="25">
        <f>K7</f>
        <v>0</v>
      </c>
      <c r="O7" s="25">
        <f>F7</f>
        <v>5500</v>
      </c>
      <c r="P7" s="48" t="s">
        <v>105</v>
      </c>
      <c r="Q7" s="33"/>
      <c r="R7" s="33"/>
      <c r="S7" s="33"/>
    </row>
    <row r="8" spans="1:19" ht="18" customHeight="1">
      <c r="A8" s="51"/>
      <c r="B8" s="483" t="s">
        <v>102</v>
      </c>
      <c r="C8" s="484"/>
      <c r="D8" s="21" t="s">
        <v>20</v>
      </c>
      <c r="E8" s="31">
        <f aca="true" t="shared" si="0" ref="E8:E23">F8+O8+L8</f>
        <v>15</v>
      </c>
      <c r="F8" s="24">
        <v>10</v>
      </c>
      <c r="G8" s="24"/>
      <c r="H8" s="24"/>
      <c r="I8" s="24"/>
      <c r="J8" s="24"/>
      <c r="K8" s="24"/>
      <c r="L8" s="25"/>
      <c r="M8" s="24"/>
      <c r="N8" s="25"/>
      <c r="O8" s="25">
        <v>5</v>
      </c>
      <c r="P8" s="33"/>
      <c r="Q8" s="33"/>
      <c r="R8" s="33"/>
      <c r="S8" s="33"/>
    </row>
    <row r="9" spans="1:19" ht="33.75" customHeight="1">
      <c r="A9" s="23"/>
      <c r="B9" s="483" t="s">
        <v>103</v>
      </c>
      <c r="C9" s="484"/>
      <c r="D9" s="21" t="s">
        <v>20</v>
      </c>
      <c r="E9" s="31">
        <f t="shared" si="0"/>
        <v>14190000</v>
      </c>
      <c r="F9" s="44">
        <f>F7*F8*172</f>
        <v>9460000</v>
      </c>
      <c r="G9" s="30"/>
      <c r="H9" s="30"/>
      <c r="I9" s="30"/>
      <c r="J9" s="30"/>
      <c r="K9" s="30"/>
      <c r="L9" s="32">
        <f>M9+N9</f>
        <v>0</v>
      </c>
      <c r="M9" s="44">
        <f>M7*M8*172</f>
        <v>0</v>
      </c>
      <c r="N9" s="45">
        <f>N7*N8*172</f>
        <v>0</v>
      </c>
      <c r="O9" s="45">
        <f>O7*O8*172</f>
        <v>4730000</v>
      </c>
      <c r="P9" s="33"/>
      <c r="Q9" s="33"/>
      <c r="R9" s="33"/>
      <c r="S9" s="33"/>
    </row>
    <row r="10" spans="1:19" ht="17.25" customHeight="1">
      <c r="A10" s="475" t="s">
        <v>93</v>
      </c>
      <c r="B10" s="475"/>
      <c r="C10" s="476"/>
      <c r="D10" s="20" t="s">
        <v>19</v>
      </c>
      <c r="E10" s="31">
        <f t="shared" si="0"/>
        <v>77</v>
      </c>
      <c r="F10" s="32">
        <f>F11+F13+F15+F17+F19+F21</f>
        <v>0</v>
      </c>
      <c r="G10" s="32"/>
      <c r="H10" s="32"/>
      <c r="I10" s="32"/>
      <c r="J10" s="32"/>
      <c r="K10" s="32"/>
      <c r="L10" s="32"/>
      <c r="M10" s="32">
        <f>M11+M13+M15+M17+M19+M21</f>
        <v>0</v>
      </c>
      <c r="N10" s="32"/>
      <c r="O10" s="32">
        <f>O11+O13+O15+O17+O19+O21</f>
        <v>77</v>
      </c>
      <c r="P10" s="33"/>
      <c r="Q10" s="33"/>
      <c r="R10" s="33"/>
      <c r="S10" s="33"/>
    </row>
    <row r="11" spans="1:19" ht="15">
      <c r="A11" s="23"/>
      <c r="B11" s="477" t="s">
        <v>94</v>
      </c>
      <c r="C11" s="478"/>
      <c r="D11" s="20" t="s">
        <v>19</v>
      </c>
      <c r="E11" s="31">
        <f t="shared" si="0"/>
        <v>10</v>
      </c>
      <c r="F11" s="30"/>
      <c r="G11" s="30"/>
      <c r="H11" s="30"/>
      <c r="I11" s="30"/>
      <c r="J11" s="30"/>
      <c r="K11" s="30"/>
      <c r="L11" s="32"/>
      <c r="M11" s="24"/>
      <c r="N11" s="32"/>
      <c r="O11" s="32">
        <v>10</v>
      </c>
      <c r="P11" s="33"/>
      <c r="Q11" s="33"/>
      <c r="R11" s="33"/>
      <c r="S11" s="33"/>
    </row>
    <row r="12" spans="1:19" ht="18" customHeight="1">
      <c r="A12" s="23"/>
      <c r="B12" s="52"/>
      <c r="C12" s="53" t="s">
        <v>102</v>
      </c>
      <c r="D12" s="21" t="s">
        <v>20</v>
      </c>
      <c r="E12" s="31">
        <f t="shared" si="0"/>
        <v>25</v>
      </c>
      <c r="F12" s="30"/>
      <c r="G12" s="30"/>
      <c r="H12" s="30"/>
      <c r="I12" s="30"/>
      <c r="J12" s="30"/>
      <c r="K12" s="30"/>
      <c r="L12" s="32"/>
      <c r="M12" s="24"/>
      <c r="N12" s="32"/>
      <c r="O12" s="32">
        <v>25</v>
      </c>
      <c r="P12" s="33"/>
      <c r="Q12" s="33"/>
      <c r="R12" s="33"/>
      <c r="S12" s="33"/>
    </row>
    <row r="13" spans="1:19" ht="15">
      <c r="A13" s="23"/>
      <c r="B13" s="477" t="s">
        <v>95</v>
      </c>
      <c r="C13" s="478"/>
      <c r="D13" s="20" t="s">
        <v>19</v>
      </c>
      <c r="E13" s="31">
        <f t="shared" si="0"/>
        <v>20</v>
      </c>
      <c r="F13" s="30"/>
      <c r="G13" s="30"/>
      <c r="H13" s="30"/>
      <c r="I13" s="30"/>
      <c r="J13" s="30"/>
      <c r="K13" s="30"/>
      <c r="L13" s="32"/>
      <c r="M13" s="24"/>
      <c r="N13" s="32"/>
      <c r="O13" s="32">
        <v>20</v>
      </c>
      <c r="P13" s="33"/>
      <c r="Q13" s="33"/>
      <c r="R13" s="33"/>
      <c r="S13" s="33"/>
    </row>
    <row r="14" spans="1:19" ht="17.25" customHeight="1">
      <c r="A14" s="23"/>
      <c r="B14" s="52"/>
      <c r="C14" s="53" t="s">
        <v>102</v>
      </c>
      <c r="D14" s="21" t="s">
        <v>20</v>
      </c>
      <c r="E14" s="31">
        <f t="shared" si="0"/>
        <v>30</v>
      </c>
      <c r="F14" s="30"/>
      <c r="G14" s="30"/>
      <c r="H14" s="30"/>
      <c r="I14" s="30"/>
      <c r="J14" s="30"/>
      <c r="K14" s="30"/>
      <c r="L14" s="32"/>
      <c r="M14" s="24"/>
      <c r="N14" s="32"/>
      <c r="O14" s="32">
        <v>30</v>
      </c>
      <c r="P14" s="33"/>
      <c r="Q14" s="33"/>
      <c r="R14" s="33"/>
      <c r="S14" s="33"/>
    </row>
    <row r="15" spans="1:19" ht="15">
      <c r="A15" s="23"/>
      <c r="B15" s="477" t="s">
        <v>96</v>
      </c>
      <c r="C15" s="478"/>
      <c r="D15" s="20" t="s">
        <v>19</v>
      </c>
      <c r="E15" s="31">
        <f t="shared" si="0"/>
        <v>15</v>
      </c>
      <c r="F15" s="30"/>
      <c r="G15" s="30"/>
      <c r="H15" s="30"/>
      <c r="I15" s="30"/>
      <c r="J15" s="30"/>
      <c r="K15" s="30"/>
      <c r="L15" s="32"/>
      <c r="M15" s="24"/>
      <c r="N15" s="32"/>
      <c r="O15" s="32">
        <v>15</v>
      </c>
      <c r="P15" s="33"/>
      <c r="Q15" s="33"/>
      <c r="R15" s="33"/>
      <c r="S15" s="33"/>
    </row>
    <row r="16" spans="1:19" ht="18" customHeight="1">
      <c r="A16" s="23"/>
      <c r="B16" s="52"/>
      <c r="C16" s="53" t="s">
        <v>102</v>
      </c>
      <c r="D16" s="21" t="s">
        <v>20</v>
      </c>
      <c r="E16" s="31">
        <f t="shared" si="0"/>
        <v>25</v>
      </c>
      <c r="F16" s="30"/>
      <c r="G16" s="30"/>
      <c r="H16" s="30"/>
      <c r="I16" s="30"/>
      <c r="J16" s="30"/>
      <c r="K16" s="30"/>
      <c r="L16" s="32"/>
      <c r="M16" s="24"/>
      <c r="N16" s="32"/>
      <c r="O16" s="32">
        <v>25</v>
      </c>
      <c r="P16" s="33"/>
      <c r="Q16" s="33"/>
      <c r="R16" s="33"/>
      <c r="S16" s="33"/>
    </row>
    <row r="17" spans="1:19" ht="15">
      <c r="A17" s="23"/>
      <c r="B17" s="477" t="s">
        <v>97</v>
      </c>
      <c r="C17" s="478"/>
      <c r="D17" s="20" t="s">
        <v>19</v>
      </c>
      <c r="E17" s="31">
        <f t="shared" si="0"/>
        <v>17</v>
      </c>
      <c r="F17" s="30"/>
      <c r="G17" s="30"/>
      <c r="H17" s="30"/>
      <c r="I17" s="30"/>
      <c r="J17" s="30"/>
      <c r="K17" s="30"/>
      <c r="L17" s="32"/>
      <c r="M17" s="24"/>
      <c r="N17" s="32"/>
      <c r="O17" s="32">
        <v>17</v>
      </c>
      <c r="P17" s="33"/>
      <c r="Q17" s="33"/>
      <c r="R17" s="33"/>
      <c r="S17" s="33"/>
    </row>
    <row r="18" spans="1:19" ht="16.5" customHeight="1">
      <c r="A18" s="23"/>
      <c r="B18" s="52"/>
      <c r="C18" s="53" t="s">
        <v>102</v>
      </c>
      <c r="D18" s="21" t="s">
        <v>20</v>
      </c>
      <c r="E18" s="31">
        <f t="shared" si="0"/>
        <v>30</v>
      </c>
      <c r="F18" s="30"/>
      <c r="G18" s="30"/>
      <c r="H18" s="30"/>
      <c r="I18" s="30"/>
      <c r="J18" s="30"/>
      <c r="K18" s="30"/>
      <c r="L18" s="32"/>
      <c r="M18" s="24"/>
      <c r="N18" s="32"/>
      <c r="O18" s="32">
        <v>30</v>
      </c>
      <c r="P18" s="33"/>
      <c r="Q18" s="33"/>
      <c r="R18" s="33"/>
      <c r="S18" s="33"/>
    </row>
    <row r="19" spans="1:19" ht="27.75" customHeight="1">
      <c r="A19" s="23"/>
      <c r="B19" s="477" t="s">
        <v>98</v>
      </c>
      <c r="C19" s="478"/>
      <c r="D19" s="20" t="s">
        <v>19</v>
      </c>
      <c r="E19" s="31">
        <f t="shared" si="0"/>
        <v>13</v>
      </c>
      <c r="F19" s="30"/>
      <c r="G19" s="30"/>
      <c r="H19" s="30"/>
      <c r="I19" s="30"/>
      <c r="J19" s="30"/>
      <c r="K19" s="30"/>
      <c r="L19" s="32"/>
      <c r="M19" s="24"/>
      <c r="N19" s="32"/>
      <c r="O19" s="32">
        <v>13</v>
      </c>
      <c r="P19" s="33"/>
      <c r="Q19" s="33"/>
      <c r="R19" s="33"/>
      <c r="S19" s="33"/>
    </row>
    <row r="20" spans="1:19" ht="16.5" customHeight="1">
      <c r="A20" s="23"/>
      <c r="B20" s="52"/>
      <c r="C20" s="53" t="s">
        <v>102</v>
      </c>
      <c r="D20" s="21" t="s">
        <v>20</v>
      </c>
      <c r="E20" s="31">
        <f t="shared" si="0"/>
        <v>30</v>
      </c>
      <c r="F20" s="30"/>
      <c r="G20" s="30"/>
      <c r="H20" s="30"/>
      <c r="I20" s="30"/>
      <c r="J20" s="30"/>
      <c r="K20" s="30"/>
      <c r="L20" s="32"/>
      <c r="M20" s="24"/>
      <c r="N20" s="32"/>
      <c r="O20" s="32">
        <v>30</v>
      </c>
      <c r="P20" s="33"/>
      <c r="Q20" s="33"/>
      <c r="R20" s="33"/>
      <c r="S20" s="33"/>
    </row>
    <row r="21" spans="1:19" ht="15">
      <c r="A21" s="23"/>
      <c r="B21" s="477" t="s">
        <v>99</v>
      </c>
      <c r="C21" s="478"/>
      <c r="D21" s="20" t="s">
        <v>19</v>
      </c>
      <c r="E21" s="31">
        <f t="shared" si="0"/>
        <v>2</v>
      </c>
      <c r="F21" s="30"/>
      <c r="G21" s="30"/>
      <c r="H21" s="30"/>
      <c r="I21" s="30"/>
      <c r="J21" s="30"/>
      <c r="K21" s="30"/>
      <c r="L21" s="32"/>
      <c r="M21" s="24"/>
      <c r="N21" s="32"/>
      <c r="O21" s="32">
        <v>2</v>
      </c>
      <c r="P21" s="33"/>
      <c r="Q21" s="33"/>
      <c r="R21" s="33"/>
      <c r="S21" s="33"/>
    </row>
    <row r="22" spans="1:19" ht="15.75" customHeight="1">
      <c r="A22" s="23"/>
      <c r="B22" s="52"/>
      <c r="C22" s="53" t="s">
        <v>102</v>
      </c>
      <c r="D22" s="21" t="s">
        <v>20</v>
      </c>
      <c r="E22" s="31">
        <f t="shared" si="0"/>
        <v>30</v>
      </c>
      <c r="F22" s="30"/>
      <c r="G22" s="30"/>
      <c r="H22" s="30"/>
      <c r="I22" s="30"/>
      <c r="J22" s="30"/>
      <c r="K22" s="30"/>
      <c r="L22" s="32"/>
      <c r="M22" s="24"/>
      <c r="N22" s="32"/>
      <c r="O22" s="32">
        <v>30</v>
      </c>
      <c r="P22" s="33"/>
      <c r="Q22" s="33"/>
      <c r="R22" s="33"/>
      <c r="S22" s="33"/>
    </row>
    <row r="23" spans="1:19" ht="37.5" customHeight="1">
      <c r="A23" s="54"/>
      <c r="B23" s="479" t="s">
        <v>104</v>
      </c>
      <c r="C23" s="479"/>
      <c r="D23" s="21" t="s">
        <v>20</v>
      </c>
      <c r="E23" s="31">
        <f t="shared" si="0"/>
        <v>375820</v>
      </c>
      <c r="F23" s="34">
        <f>(F11*F12+F13*F14+F15*F16+F17*F18+F19*F20+F21*F22)*172</f>
        <v>0</v>
      </c>
      <c r="G23" s="35"/>
      <c r="H23" s="35"/>
      <c r="I23" s="35"/>
      <c r="J23" s="35"/>
      <c r="K23" s="35"/>
      <c r="L23" s="35"/>
      <c r="M23" s="34">
        <f>(M11*M12+M13*M14+M15*M16+M17*M18+M19*M20+M21*M22)*172</f>
        <v>0</v>
      </c>
      <c r="N23" s="34">
        <f>(N11*N12+N13*N14+N15*N16+N17*N18+N19*N20+N21*N22)*172</f>
        <v>0</v>
      </c>
      <c r="O23" s="34">
        <f>(O11*O12+O13*O14+O15*O16+O17*O18+O19*O20+O21*O22)*172</f>
        <v>375820</v>
      </c>
      <c r="P23" s="33"/>
      <c r="Q23" s="33"/>
      <c r="R23" s="33"/>
      <c r="S23" s="33"/>
    </row>
    <row r="24" spans="1:19" ht="44.25" customHeight="1">
      <c r="A24" s="54"/>
      <c r="B24" s="54"/>
      <c r="C24" s="53" t="s">
        <v>101</v>
      </c>
      <c r="D24" s="20" t="s">
        <v>20</v>
      </c>
      <c r="E24" s="42">
        <f>IF(E10=0,0,IF(E23=0,0,E23/E10/172))</f>
        <v>28.376623376623378</v>
      </c>
      <c r="F24" s="42">
        <f>IF(F10=0,0,IF(F23=0,0,F23/F10/172))</f>
        <v>0</v>
      </c>
      <c r="G24" s="36"/>
      <c r="H24" s="36"/>
      <c r="I24" s="36"/>
      <c r="J24" s="36"/>
      <c r="K24" s="36"/>
      <c r="L24" s="36"/>
      <c r="M24" s="42">
        <f>IF(M10=0,0,IF(M23=0,0,M23/M10/172))</f>
        <v>0</v>
      </c>
      <c r="N24" s="42">
        <f>IF(N10=0,0,IF(N23=0,0,N23/N10/172))</f>
        <v>0</v>
      </c>
      <c r="O24" s="42">
        <f>IF(O10=0,0,IF(O23=0,0,O23/O10/172))</f>
        <v>28.376623376623378</v>
      </c>
      <c r="P24" s="33"/>
      <c r="Q24" s="33"/>
      <c r="R24" s="33"/>
      <c r="S24" s="33"/>
    </row>
    <row r="25" spans="1:19" ht="15">
      <c r="A25" s="475" t="s">
        <v>82</v>
      </c>
      <c r="B25" s="475"/>
      <c r="C25" s="476"/>
      <c r="D25" s="21" t="s">
        <v>20</v>
      </c>
      <c r="E25" s="43">
        <f>F25+O25+L25</f>
        <v>14565820</v>
      </c>
      <c r="F25" s="42">
        <f>F23+F9</f>
        <v>9460000</v>
      </c>
      <c r="G25" s="49"/>
      <c r="H25" s="49"/>
      <c r="I25" s="49"/>
      <c r="J25" s="49"/>
      <c r="K25" s="49"/>
      <c r="L25" s="49"/>
      <c r="M25" s="42">
        <f>M23+M9</f>
        <v>0</v>
      </c>
      <c r="N25" s="42">
        <f>N23+N9</f>
        <v>0</v>
      </c>
      <c r="O25" s="42">
        <f>O23+O9</f>
        <v>5105820</v>
      </c>
      <c r="P25" s="33"/>
      <c r="Q25" s="33"/>
      <c r="R25" s="33"/>
      <c r="S25" s="33"/>
    </row>
    <row r="26" spans="1:19" ht="25.5" customHeight="1">
      <c r="A26" s="54"/>
      <c r="B26" s="474" t="s">
        <v>100</v>
      </c>
      <c r="C26" s="474"/>
      <c r="D26" s="20" t="s">
        <v>20</v>
      </c>
      <c r="E26" s="42">
        <f>IF(E7=0,0,IF(E25=0,0,(E25/E7)))</f>
        <v>2648.3309090909092</v>
      </c>
      <c r="F26" s="42">
        <f>IF(F7=0,0,IF(F25=0,0,(F25/F7)))</f>
        <v>1720</v>
      </c>
      <c r="G26" s="49"/>
      <c r="H26" s="49"/>
      <c r="I26" s="49"/>
      <c r="J26" s="49"/>
      <c r="K26" s="49"/>
      <c r="L26" s="49"/>
      <c r="M26" s="42">
        <f>IF(M7=0,0,IF(M25=0,0,(M25/M7)))</f>
        <v>0</v>
      </c>
      <c r="N26" s="42">
        <f>IF(N7=0,0,IF(N25=0,0,(N25/N7)))</f>
        <v>0</v>
      </c>
      <c r="O26" s="42">
        <f>IF(O7=0,0,IF(O25=0,0,(O25/O7)))</f>
        <v>928.3309090909091</v>
      </c>
      <c r="P26" s="33"/>
      <c r="Q26" s="33"/>
      <c r="R26" s="33"/>
      <c r="S26" s="33"/>
    </row>
    <row r="27" spans="1:19" ht="42" customHeight="1">
      <c r="A27" s="54"/>
      <c r="B27" s="474" t="s">
        <v>101</v>
      </c>
      <c r="C27" s="474"/>
      <c r="D27" s="20" t="s">
        <v>20</v>
      </c>
      <c r="E27" s="42">
        <f>E26/172</f>
        <v>15.397272727272728</v>
      </c>
      <c r="F27" s="42">
        <f>F26/172</f>
        <v>10</v>
      </c>
      <c r="G27" s="50"/>
      <c r="H27" s="50"/>
      <c r="I27" s="50"/>
      <c r="J27" s="50"/>
      <c r="K27" s="50"/>
      <c r="L27" s="50"/>
      <c r="M27" s="42">
        <f>M26/172</f>
        <v>0</v>
      </c>
      <c r="N27" s="42">
        <f>N26/172</f>
        <v>0</v>
      </c>
      <c r="O27" s="42">
        <f>O26/172</f>
        <v>5.397272727272727</v>
      </c>
      <c r="P27" s="33"/>
      <c r="Q27" s="33"/>
      <c r="R27" s="33"/>
      <c r="S27" s="33"/>
    </row>
  </sheetData>
  <sheetProtection/>
  <mergeCells count="20">
    <mergeCell ref="B13:C13"/>
    <mergeCell ref="A7:C7"/>
    <mergeCell ref="B8:C8"/>
    <mergeCell ref="B9:C9"/>
    <mergeCell ref="O4:S4"/>
    <mergeCell ref="L4:N4"/>
    <mergeCell ref="A4:C5"/>
    <mergeCell ref="D4:D5"/>
    <mergeCell ref="F4:K4"/>
    <mergeCell ref="E4:E5"/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59" customWidth="1"/>
    <col min="2" max="2" width="5.00390625" style="60" customWidth="1"/>
    <col min="3" max="3" width="46.57421875" style="60" customWidth="1"/>
    <col min="4" max="4" width="6.28125" style="59" customWidth="1"/>
    <col min="5" max="5" width="17.8515625" style="59" customWidth="1"/>
    <col min="6" max="6" width="8.57421875" style="59" hidden="1" customWidth="1" outlineLevel="1"/>
    <col min="7" max="7" width="9.140625" style="59" hidden="1" customWidth="1" outlineLevel="1"/>
    <col min="8" max="8" width="10.28125" style="59" hidden="1" customWidth="1" outlineLevel="1"/>
    <col min="9" max="9" width="11.57421875" style="59" hidden="1" customWidth="1" outlineLevel="1"/>
    <col min="10" max="10" width="6.28125" style="59" hidden="1" customWidth="1" outlineLevel="1"/>
    <col min="11" max="11" width="19.57421875" style="59" customWidth="1" collapsed="1"/>
    <col min="12" max="12" width="7.140625" style="59" hidden="1" customWidth="1" outlineLevel="1"/>
    <col min="13" max="13" width="6.7109375" style="59" hidden="1" customWidth="1" outlineLevel="1"/>
    <col min="14" max="14" width="6.8515625" style="59" hidden="1" customWidth="1" outlineLevel="1"/>
    <col min="15" max="15" width="11.57421875" style="59" hidden="1" customWidth="1" outlineLevel="1"/>
    <col min="16" max="16" width="6.28125" style="59" hidden="1" customWidth="1" outlineLevel="1"/>
    <col min="17" max="17" width="13.8515625" style="59" customWidth="1" collapsed="1"/>
    <col min="18" max="18" width="7.140625" style="59" hidden="1" customWidth="1" outlineLevel="1"/>
    <col min="19" max="19" width="6.7109375" style="59" hidden="1" customWidth="1" outlineLevel="1"/>
    <col min="20" max="20" width="6.8515625" style="59" hidden="1" customWidth="1" outlineLevel="1"/>
    <col min="21" max="21" width="11.57421875" style="59" hidden="1" customWidth="1" outlineLevel="1"/>
    <col min="22" max="22" width="6.28125" style="59" hidden="1" customWidth="1" outlineLevel="1"/>
    <col min="23" max="23" width="16.00390625" style="59" customWidth="1" collapsed="1"/>
    <col min="24" max="16384" width="9.140625" style="59" customWidth="1"/>
  </cols>
  <sheetData>
    <row r="1" spans="1:3" s="58" customFormat="1" ht="14.25">
      <c r="A1" s="55"/>
      <c r="B1" s="56" t="s">
        <v>127</v>
      </c>
      <c r="C1" s="57"/>
    </row>
    <row r="2" ht="26.25" hidden="1">
      <c r="C2" s="61" t="s">
        <v>128</v>
      </c>
    </row>
    <row r="3" spans="1:22" s="60" customFormat="1" ht="18">
      <c r="A3" s="62" t="s">
        <v>83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ht="60" customHeight="1">
      <c r="A4" s="505"/>
      <c r="B4" s="506"/>
      <c r="C4" s="507"/>
      <c r="D4" s="511" t="s">
        <v>77</v>
      </c>
      <c r="E4" s="498" t="s">
        <v>78</v>
      </c>
      <c r="F4" s="499"/>
      <c r="G4" s="499"/>
      <c r="H4" s="499"/>
      <c r="I4" s="499"/>
      <c r="J4" s="500"/>
      <c r="K4" s="498" t="s">
        <v>79</v>
      </c>
      <c r="L4" s="499"/>
      <c r="M4" s="499"/>
      <c r="N4" s="499"/>
      <c r="O4" s="499"/>
      <c r="P4" s="500"/>
      <c r="Q4" s="498" t="s">
        <v>129</v>
      </c>
      <c r="R4" s="499"/>
      <c r="S4" s="499"/>
      <c r="T4" s="499"/>
      <c r="U4" s="499"/>
      <c r="V4" s="500"/>
      <c r="W4" s="501" t="s">
        <v>68</v>
      </c>
    </row>
    <row r="5" spans="1:23" ht="72">
      <c r="A5" s="508"/>
      <c r="B5" s="509"/>
      <c r="C5" s="510"/>
      <c r="D5" s="512"/>
      <c r="E5" s="65" t="s">
        <v>80</v>
      </c>
      <c r="F5" s="65" t="s">
        <v>88</v>
      </c>
      <c r="G5" s="65" t="s">
        <v>89</v>
      </c>
      <c r="H5" s="65" t="s">
        <v>90</v>
      </c>
      <c r="I5" s="65" t="s">
        <v>91</v>
      </c>
      <c r="J5" s="65" t="s">
        <v>92</v>
      </c>
      <c r="K5" s="65" t="s">
        <v>80</v>
      </c>
      <c r="L5" s="65" t="s">
        <v>88</v>
      </c>
      <c r="M5" s="65" t="s">
        <v>89</v>
      </c>
      <c r="N5" s="65" t="s">
        <v>90</v>
      </c>
      <c r="O5" s="65" t="s">
        <v>91</v>
      </c>
      <c r="P5" s="65" t="s">
        <v>92</v>
      </c>
      <c r="Q5" s="65" t="s">
        <v>80</v>
      </c>
      <c r="R5" s="65" t="s">
        <v>88</v>
      </c>
      <c r="S5" s="65" t="s">
        <v>89</v>
      </c>
      <c r="T5" s="65" t="s">
        <v>90</v>
      </c>
      <c r="U5" s="65" t="s">
        <v>91</v>
      </c>
      <c r="V5" s="65" t="s">
        <v>92</v>
      </c>
      <c r="W5" s="502"/>
    </row>
    <row r="6" spans="1:23" ht="14.25">
      <c r="A6" s="513" t="s">
        <v>182</v>
      </c>
      <c r="B6" s="514"/>
      <c r="C6" s="515"/>
      <c r="D6" s="66" t="s">
        <v>19</v>
      </c>
      <c r="E6" s="67">
        <v>4600</v>
      </c>
      <c r="F6" s="67"/>
      <c r="G6" s="67"/>
      <c r="H6" s="67"/>
      <c r="I6" s="67"/>
      <c r="J6" s="67"/>
      <c r="K6" s="67">
        <f>E6</f>
        <v>4600</v>
      </c>
      <c r="L6" s="67"/>
      <c r="M6" s="67"/>
      <c r="N6" s="67"/>
      <c r="O6" s="67"/>
      <c r="P6" s="67"/>
      <c r="Q6" s="67">
        <f>E6</f>
        <v>4600</v>
      </c>
      <c r="R6" s="67"/>
      <c r="S6" s="67"/>
      <c r="T6" s="67"/>
      <c r="U6" s="67"/>
      <c r="V6" s="67"/>
      <c r="W6" s="68">
        <f>E6+K6+Q6</f>
        <v>13800</v>
      </c>
    </row>
    <row r="7" spans="1:23" ht="14.25">
      <c r="A7" s="69"/>
      <c r="B7" s="516" t="s">
        <v>102</v>
      </c>
      <c r="C7" s="517"/>
      <c r="D7" s="70" t="s">
        <v>20</v>
      </c>
      <c r="E7" s="71">
        <v>9.5</v>
      </c>
      <c r="F7" s="71"/>
      <c r="G7" s="71"/>
      <c r="H7" s="71"/>
      <c r="I7" s="71"/>
      <c r="J7" s="71"/>
      <c r="K7" s="71">
        <f>SUM(L7:P7)</f>
        <v>0</v>
      </c>
      <c r="L7" s="71"/>
      <c r="M7" s="71"/>
      <c r="N7" s="71"/>
      <c r="O7" s="71"/>
      <c r="P7" s="71"/>
      <c r="Q7" s="71">
        <f>SUM(R7:V7)</f>
        <v>0</v>
      </c>
      <c r="R7" s="71"/>
      <c r="S7" s="71"/>
      <c r="T7" s="71"/>
      <c r="U7" s="71"/>
      <c r="V7" s="71"/>
      <c r="W7" s="68">
        <f aca="true" t="shared" si="0" ref="W7:W22">E7+K7+Q7</f>
        <v>9.5</v>
      </c>
    </row>
    <row r="8" spans="1:23" ht="14.25">
      <c r="A8" s="72"/>
      <c r="B8" s="516" t="s">
        <v>103</v>
      </c>
      <c r="C8" s="517"/>
      <c r="D8" s="70" t="s">
        <v>20</v>
      </c>
      <c r="E8" s="73">
        <f>E6*E7*172</f>
        <v>7516400</v>
      </c>
      <c r="F8" s="74"/>
      <c r="G8" s="74"/>
      <c r="H8" s="74"/>
      <c r="I8" s="74"/>
      <c r="J8" s="74"/>
      <c r="K8" s="73">
        <f>K6*K7*172</f>
        <v>0</v>
      </c>
      <c r="L8" s="74"/>
      <c r="M8" s="74"/>
      <c r="N8" s="74"/>
      <c r="O8" s="74"/>
      <c r="P8" s="74"/>
      <c r="Q8" s="73">
        <f>Q6*Q7*172</f>
        <v>0</v>
      </c>
      <c r="R8" s="74"/>
      <c r="S8" s="74"/>
      <c r="T8" s="74"/>
      <c r="U8" s="74"/>
      <c r="V8" s="74"/>
      <c r="W8" s="75">
        <f t="shared" si="0"/>
        <v>7516400</v>
      </c>
    </row>
    <row r="9" spans="1:23" ht="14.25">
      <c r="A9" s="518" t="s">
        <v>93</v>
      </c>
      <c r="B9" s="518"/>
      <c r="C9" s="519"/>
      <c r="D9" s="66" t="s">
        <v>19</v>
      </c>
      <c r="E9" s="76">
        <f>E10+E12+E14+E16+E18+E20</f>
        <v>0</v>
      </c>
      <c r="F9" s="74"/>
      <c r="G9" s="74"/>
      <c r="H9" s="74"/>
      <c r="I9" s="74"/>
      <c r="J9" s="74"/>
      <c r="K9" s="76">
        <v>900</v>
      </c>
      <c r="L9" s="74"/>
      <c r="M9" s="74"/>
      <c r="N9" s="74"/>
      <c r="O9" s="74"/>
      <c r="P9" s="74"/>
      <c r="Q9" s="76">
        <f>Q10+Q12+Q14+Q16+Q18+Q20</f>
        <v>0</v>
      </c>
      <c r="R9" s="74"/>
      <c r="S9" s="74"/>
      <c r="T9" s="74"/>
      <c r="U9" s="74"/>
      <c r="V9" s="74"/>
      <c r="W9" s="68">
        <f t="shared" si="0"/>
        <v>900</v>
      </c>
    </row>
    <row r="10" spans="1:23" ht="14.25" hidden="1">
      <c r="A10" s="72"/>
      <c r="B10" s="503" t="s">
        <v>94</v>
      </c>
      <c r="C10" s="504"/>
      <c r="D10" s="66" t="s">
        <v>19</v>
      </c>
      <c r="E10" s="71">
        <f>SUM(F10:J10)</f>
        <v>0</v>
      </c>
      <c r="F10" s="76"/>
      <c r="G10" s="76"/>
      <c r="H10" s="76"/>
      <c r="I10" s="76"/>
      <c r="J10" s="76"/>
      <c r="K10" s="71">
        <f>SUM(L10:P10)</f>
        <v>0</v>
      </c>
      <c r="L10" s="76"/>
      <c r="M10" s="76"/>
      <c r="N10" s="76"/>
      <c r="O10" s="76"/>
      <c r="P10" s="76"/>
      <c r="Q10" s="71">
        <f>SUM(R10:V10)</f>
        <v>0</v>
      </c>
      <c r="R10" s="76"/>
      <c r="S10" s="76"/>
      <c r="T10" s="76"/>
      <c r="U10" s="76"/>
      <c r="V10" s="76"/>
      <c r="W10" s="68">
        <f t="shared" si="0"/>
        <v>0</v>
      </c>
    </row>
    <row r="11" spans="1:23" ht="24" hidden="1">
      <c r="A11" s="72"/>
      <c r="B11" s="77"/>
      <c r="C11" s="78" t="s">
        <v>102</v>
      </c>
      <c r="D11" s="70" t="s">
        <v>20</v>
      </c>
      <c r="E11" s="71">
        <f aca="true" t="shared" si="1" ref="E11:E20">SUM(F11:J11)</f>
        <v>0</v>
      </c>
      <c r="F11" s="76"/>
      <c r="G11" s="76"/>
      <c r="H11" s="76"/>
      <c r="I11" s="76"/>
      <c r="J11" s="76"/>
      <c r="K11" s="71">
        <f aca="true" t="shared" si="2" ref="K11:K20">SUM(L11:P11)</f>
        <v>0</v>
      </c>
      <c r="L11" s="76"/>
      <c r="M11" s="76"/>
      <c r="N11" s="76"/>
      <c r="O11" s="76"/>
      <c r="P11" s="76"/>
      <c r="Q11" s="71">
        <f aca="true" t="shared" si="3" ref="Q11:Q20">SUM(R11:V11)</f>
        <v>0</v>
      </c>
      <c r="R11" s="76"/>
      <c r="S11" s="76"/>
      <c r="T11" s="76"/>
      <c r="U11" s="76"/>
      <c r="V11" s="76"/>
      <c r="W11" s="68">
        <f t="shared" si="0"/>
        <v>0</v>
      </c>
    </row>
    <row r="12" spans="1:23" ht="14.25" hidden="1">
      <c r="A12" s="72"/>
      <c r="B12" s="503" t="s">
        <v>95</v>
      </c>
      <c r="C12" s="504"/>
      <c r="D12" s="66" t="s">
        <v>19</v>
      </c>
      <c r="E12" s="71">
        <f t="shared" si="1"/>
        <v>0</v>
      </c>
      <c r="F12" s="76"/>
      <c r="G12" s="76"/>
      <c r="H12" s="76"/>
      <c r="I12" s="76"/>
      <c r="J12" s="76"/>
      <c r="K12" s="71">
        <f t="shared" si="2"/>
        <v>0</v>
      </c>
      <c r="L12" s="76"/>
      <c r="M12" s="76"/>
      <c r="N12" s="76"/>
      <c r="O12" s="76"/>
      <c r="P12" s="76"/>
      <c r="Q12" s="71">
        <f t="shared" si="3"/>
        <v>0</v>
      </c>
      <c r="R12" s="76"/>
      <c r="S12" s="76"/>
      <c r="T12" s="76"/>
      <c r="U12" s="76"/>
      <c r="V12" s="76"/>
      <c r="W12" s="68">
        <f t="shared" si="0"/>
        <v>0</v>
      </c>
    </row>
    <row r="13" spans="1:23" ht="24" hidden="1">
      <c r="A13" s="72"/>
      <c r="B13" s="77"/>
      <c r="C13" s="78" t="s">
        <v>102</v>
      </c>
      <c r="D13" s="70" t="s">
        <v>20</v>
      </c>
      <c r="E13" s="71">
        <f>SUM(F13:J13)</f>
        <v>0</v>
      </c>
      <c r="F13" s="76"/>
      <c r="G13" s="76"/>
      <c r="H13" s="76"/>
      <c r="I13" s="76"/>
      <c r="J13" s="76"/>
      <c r="K13" s="71">
        <f>SUM(L13:P13)</f>
        <v>0</v>
      </c>
      <c r="L13" s="76"/>
      <c r="M13" s="76"/>
      <c r="N13" s="76"/>
      <c r="O13" s="76"/>
      <c r="P13" s="76"/>
      <c r="Q13" s="71">
        <f>SUM(R13:V13)</f>
        <v>0</v>
      </c>
      <c r="R13" s="76"/>
      <c r="S13" s="76"/>
      <c r="T13" s="76"/>
      <c r="U13" s="76"/>
      <c r="V13" s="76"/>
      <c r="W13" s="68">
        <f t="shared" si="0"/>
        <v>0</v>
      </c>
    </row>
    <row r="14" spans="1:23" ht="14.25" hidden="1">
      <c r="A14" s="72"/>
      <c r="B14" s="503" t="s">
        <v>96</v>
      </c>
      <c r="C14" s="504"/>
      <c r="D14" s="66" t="s">
        <v>19</v>
      </c>
      <c r="E14" s="71">
        <f t="shared" si="1"/>
        <v>0</v>
      </c>
      <c r="F14" s="76"/>
      <c r="G14" s="76"/>
      <c r="H14" s="76"/>
      <c r="I14" s="76"/>
      <c r="J14" s="76"/>
      <c r="K14" s="71">
        <f t="shared" si="2"/>
        <v>0</v>
      </c>
      <c r="L14" s="76"/>
      <c r="M14" s="76"/>
      <c r="N14" s="76"/>
      <c r="O14" s="76"/>
      <c r="P14" s="76"/>
      <c r="Q14" s="71">
        <f t="shared" si="3"/>
        <v>0</v>
      </c>
      <c r="R14" s="76"/>
      <c r="S14" s="76"/>
      <c r="T14" s="76"/>
      <c r="U14" s="76"/>
      <c r="V14" s="76"/>
      <c r="W14" s="68">
        <f t="shared" si="0"/>
        <v>0</v>
      </c>
    </row>
    <row r="15" spans="1:23" ht="24" hidden="1">
      <c r="A15" s="72"/>
      <c r="B15" s="77"/>
      <c r="C15" s="78" t="s">
        <v>102</v>
      </c>
      <c r="D15" s="70" t="s">
        <v>20</v>
      </c>
      <c r="E15" s="71">
        <f t="shared" si="1"/>
        <v>0</v>
      </c>
      <c r="F15" s="76"/>
      <c r="G15" s="76"/>
      <c r="H15" s="76"/>
      <c r="I15" s="76"/>
      <c r="J15" s="76"/>
      <c r="K15" s="71">
        <f t="shared" si="2"/>
        <v>0</v>
      </c>
      <c r="L15" s="76"/>
      <c r="M15" s="76"/>
      <c r="N15" s="76"/>
      <c r="O15" s="76"/>
      <c r="P15" s="76"/>
      <c r="Q15" s="71">
        <f t="shared" si="3"/>
        <v>0</v>
      </c>
      <c r="R15" s="76"/>
      <c r="S15" s="76"/>
      <c r="T15" s="76"/>
      <c r="U15" s="76"/>
      <c r="V15" s="76"/>
      <c r="W15" s="68">
        <f t="shared" si="0"/>
        <v>0</v>
      </c>
    </row>
    <row r="16" spans="1:23" ht="14.25" hidden="1">
      <c r="A16" s="72"/>
      <c r="B16" s="503" t="s">
        <v>97</v>
      </c>
      <c r="C16" s="504"/>
      <c r="D16" s="66" t="s">
        <v>19</v>
      </c>
      <c r="E16" s="71">
        <f t="shared" si="1"/>
        <v>0</v>
      </c>
      <c r="F16" s="76"/>
      <c r="G16" s="76"/>
      <c r="H16" s="76"/>
      <c r="I16" s="76"/>
      <c r="J16" s="76"/>
      <c r="K16" s="71">
        <f t="shared" si="2"/>
        <v>0</v>
      </c>
      <c r="L16" s="76"/>
      <c r="M16" s="76"/>
      <c r="N16" s="76"/>
      <c r="O16" s="76"/>
      <c r="P16" s="76"/>
      <c r="Q16" s="71">
        <f t="shared" si="3"/>
        <v>0</v>
      </c>
      <c r="R16" s="76"/>
      <c r="S16" s="76"/>
      <c r="T16" s="76"/>
      <c r="U16" s="76"/>
      <c r="V16" s="76"/>
      <c r="W16" s="68">
        <f t="shared" si="0"/>
        <v>0</v>
      </c>
    </row>
    <row r="17" spans="1:23" ht="24" hidden="1">
      <c r="A17" s="72"/>
      <c r="B17" s="77"/>
      <c r="C17" s="78" t="s">
        <v>102</v>
      </c>
      <c r="D17" s="70" t="s">
        <v>20</v>
      </c>
      <c r="E17" s="71">
        <f>SUM(F17:J17)</f>
        <v>0</v>
      </c>
      <c r="F17" s="76"/>
      <c r="G17" s="76"/>
      <c r="H17" s="76"/>
      <c r="I17" s="76"/>
      <c r="J17" s="76"/>
      <c r="K17" s="71">
        <f>SUM(L17:P17)</f>
        <v>0</v>
      </c>
      <c r="L17" s="76"/>
      <c r="M17" s="76"/>
      <c r="N17" s="76"/>
      <c r="O17" s="76"/>
      <c r="P17" s="76"/>
      <c r="Q17" s="71">
        <f>SUM(R17:V17)</f>
        <v>0</v>
      </c>
      <c r="R17" s="76"/>
      <c r="S17" s="76"/>
      <c r="T17" s="76"/>
      <c r="U17" s="76"/>
      <c r="V17" s="76"/>
      <c r="W17" s="68">
        <f t="shared" si="0"/>
        <v>0</v>
      </c>
    </row>
    <row r="18" spans="1:23" ht="14.25" hidden="1">
      <c r="A18" s="72"/>
      <c r="B18" s="503" t="s">
        <v>98</v>
      </c>
      <c r="C18" s="504"/>
      <c r="D18" s="66" t="s">
        <v>19</v>
      </c>
      <c r="E18" s="71">
        <f t="shared" si="1"/>
        <v>0</v>
      </c>
      <c r="F18" s="76"/>
      <c r="G18" s="76"/>
      <c r="H18" s="76"/>
      <c r="I18" s="76"/>
      <c r="J18" s="76"/>
      <c r="K18" s="71">
        <f t="shared" si="2"/>
        <v>0</v>
      </c>
      <c r="L18" s="76"/>
      <c r="M18" s="76"/>
      <c r="N18" s="76"/>
      <c r="O18" s="76"/>
      <c r="P18" s="76"/>
      <c r="Q18" s="71">
        <f t="shared" si="3"/>
        <v>0</v>
      </c>
      <c r="R18" s="76"/>
      <c r="S18" s="76"/>
      <c r="T18" s="76"/>
      <c r="U18" s="76"/>
      <c r="V18" s="76"/>
      <c r="W18" s="68">
        <f t="shared" si="0"/>
        <v>0</v>
      </c>
    </row>
    <row r="19" spans="1:23" ht="24" hidden="1">
      <c r="A19" s="72"/>
      <c r="B19" s="77"/>
      <c r="C19" s="78" t="s">
        <v>102</v>
      </c>
      <c r="D19" s="70" t="s">
        <v>20</v>
      </c>
      <c r="E19" s="71">
        <f t="shared" si="1"/>
        <v>0</v>
      </c>
      <c r="F19" s="76"/>
      <c r="G19" s="76"/>
      <c r="H19" s="76"/>
      <c r="I19" s="76"/>
      <c r="J19" s="76"/>
      <c r="K19" s="71">
        <f t="shared" si="2"/>
        <v>0</v>
      </c>
      <c r="L19" s="76"/>
      <c r="M19" s="76"/>
      <c r="N19" s="76"/>
      <c r="O19" s="76"/>
      <c r="P19" s="76"/>
      <c r="Q19" s="71">
        <f t="shared" si="3"/>
        <v>0</v>
      </c>
      <c r="R19" s="76"/>
      <c r="S19" s="76"/>
      <c r="T19" s="76"/>
      <c r="U19" s="76"/>
      <c r="V19" s="76"/>
      <c r="W19" s="68">
        <f t="shared" si="0"/>
        <v>0</v>
      </c>
    </row>
    <row r="20" spans="1:23" ht="14.25" hidden="1">
      <c r="A20" s="72"/>
      <c r="B20" s="503" t="s">
        <v>131</v>
      </c>
      <c r="C20" s="504"/>
      <c r="D20" s="66" t="s">
        <v>19</v>
      </c>
      <c r="E20" s="71">
        <f t="shared" si="1"/>
        <v>0</v>
      </c>
      <c r="F20" s="76"/>
      <c r="G20" s="76"/>
      <c r="H20" s="76"/>
      <c r="I20" s="76"/>
      <c r="J20" s="76"/>
      <c r="K20" s="71">
        <f t="shared" si="2"/>
        <v>0</v>
      </c>
      <c r="L20" s="76"/>
      <c r="M20" s="76"/>
      <c r="N20" s="76"/>
      <c r="O20" s="76"/>
      <c r="P20" s="76"/>
      <c r="Q20" s="71">
        <f t="shared" si="3"/>
        <v>0</v>
      </c>
      <c r="R20" s="76"/>
      <c r="S20" s="76"/>
      <c r="T20" s="76"/>
      <c r="U20" s="76"/>
      <c r="V20" s="76"/>
      <c r="W20" s="68">
        <f t="shared" si="0"/>
        <v>0</v>
      </c>
    </row>
    <row r="21" spans="1:23" ht="24" hidden="1">
      <c r="A21" s="72"/>
      <c r="B21" s="77"/>
      <c r="C21" s="78" t="s">
        <v>102</v>
      </c>
      <c r="D21" s="70" t="s">
        <v>20</v>
      </c>
      <c r="E21" s="71">
        <f>SUM(F21:J21)</f>
        <v>0</v>
      </c>
      <c r="F21" s="76"/>
      <c r="G21" s="76"/>
      <c r="H21" s="76"/>
      <c r="I21" s="76"/>
      <c r="J21" s="76"/>
      <c r="K21" s="71">
        <f>SUM(L21:P21)</f>
        <v>0</v>
      </c>
      <c r="L21" s="76"/>
      <c r="M21" s="76"/>
      <c r="N21" s="76"/>
      <c r="O21" s="76"/>
      <c r="P21" s="76"/>
      <c r="Q21" s="71">
        <f>SUM(R21:V21)</f>
        <v>0</v>
      </c>
      <c r="R21" s="76"/>
      <c r="S21" s="76"/>
      <c r="T21" s="76"/>
      <c r="U21" s="76"/>
      <c r="V21" s="76"/>
      <c r="W21" s="68">
        <f t="shared" si="0"/>
        <v>0</v>
      </c>
    </row>
    <row r="22" spans="1:23" ht="14.25">
      <c r="A22" s="79"/>
      <c r="B22" s="521" t="s">
        <v>130</v>
      </c>
      <c r="C22" s="522"/>
      <c r="D22" s="70" t="s">
        <v>20</v>
      </c>
      <c r="E22" s="80">
        <f>(E10*E11+E12*E13+E14*E15+E16*E17+E18*E19+E20*E21)*172</f>
        <v>0</v>
      </c>
      <c r="F22" s="81"/>
      <c r="G22" s="81"/>
      <c r="H22" s="81"/>
      <c r="I22" s="81"/>
      <c r="J22" s="81"/>
      <c r="K22" s="80">
        <v>5000000</v>
      </c>
      <c r="L22" s="81"/>
      <c r="M22" s="81"/>
      <c r="N22" s="81"/>
      <c r="O22" s="81"/>
      <c r="P22" s="81"/>
      <c r="Q22" s="80">
        <f>(Q10*Q11+Q12*Q13+Q14*Q15+Q16*Q17+Q18*Q19+Q20*Q21)*172</f>
        <v>0</v>
      </c>
      <c r="R22" s="81"/>
      <c r="S22" s="81"/>
      <c r="T22" s="81"/>
      <c r="U22" s="81"/>
      <c r="V22" s="81"/>
      <c r="W22" s="75">
        <f t="shared" si="0"/>
        <v>5000000</v>
      </c>
    </row>
    <row r="23" spans="1:23" ht="36">
      <c r="A23" s="79"/>
      <c r="B23" s="82"/>
      <c r="C23" s="78" t="s">
        <v>101</v>
      </c>
      <c r="D23" s="66" t="s">
        <v>20</v>
      </c>
      <c r="E23" s="83">
        <f>IF(E9=0,0,IF(E22=0,0,E22/E9))/172</f>
        <v>0</v>
      </c>
      <c r="F23" s="84"/>
      <c r="G23" s="84"/>
      <c r="H23" s="84"/>
      <c r="I23" s="84"/>
      <c r="J23" s="84"/>
      <c r="K23" s="83">
        <f>IF(K9=0,0,IF(K22=0,0,K22/K9))/172</f>
        <v>32.299741602067186</v>
      </c>
      <c r="L23" s="84"/>
      <c r="M23" s="84"/>
      <c r="N23" s="84"/>
      <c r="O23" s="84"/>
      <c r="P23" s="84"/>
      <c r="Q23" s="83">
        <f>IF(Q9=0,0,IF(Q22=0,0,Q22/Q9))/172</f>
        <v>0</v>
      </c>
      <c r="R23" s="84"/>
      <c r="S23" s="84"/>
      <c r="T23" s="84"/>
      <c r="U23" s="84"/>
      <c r="V23" s="84"/>
      <c r="W23" s="83">
        <f>IF(W9=0,0,IF(W22=0,0,W22/W9*1000))/172</f>
        <v>32299.741602067184</v>
      </c>
    </row>
    <row r="24" spans="1:23" ht="15">
      <c r="A24" s="518" t="s">
        <v>82</v>
      </c>
      <c r="B24" s="518"/>
      <c r="C24" s="519"/>
      <c r="D24" s="70" t="s">
        <v>20</v>
      </c>
      <c r="E24" s="85">
        <f>E22+E8</f>
        <v>7516400</v>
      </c>
      <c r="F24" s="86"/>
      <c r="G24" s="86"/>
      <c r="H24" s="86"/>
      <c r="I24" s="86"/>
      <c r="J24" s="86"/>
      <c r="K24" s="85">
        <f>K22+K8</f>
        <v>5000000</v>
      </c>
      <c r="L24" s="86"/>
      <c r="M24" s="86"/>
      <c r="N24" s="86"/>
      <c r="O24" s="86"/>
      <c r="P24" s="86"/>
      <c r="Q24" s="85">
        <f>Q22+Q8</f>
        <v>0</v>
      </c>
      <c r="R24" s="86"/>
      <c r="S24" s="86"/>
      <c r="T24" s="86"/>
      <c r="U24" s="86"/>
      <c r="V24" s="86"/>
      <c r="W24" s="87">
        <f>E24+K24+Q24</f>
        <v>12516400</v>
      </c>
    </row>
    <row r="25" spans="1:23" ht="15">
      <c r="A25" s="79"/>
      <c r="B25" s="520" t="s">
        <v>100</v>
      </c>
      <c r="C25" s="520"/>
      <c r="D25" s="66" t="s">
        <v>20</v>
      </c>
      <c r="E25" s="88">
        <f>IF(E6=0,0,IF(E24=0,0,(E24/E6)))</f>
        <v>1634</v>
      </c>
      <c r="F25" s="89"/>
      <c r="G25" s="89"/>
      <c r="H25" s="89"/>
      <c r="I25" s="89"/>
      <c r="J25" s="89"/>
      <c r="K25" s="88">
        <f>IF(K6=0,0,IF(K24=0,0,(K24/K6)))</f>
        <v>1086.9565217391305</v>
      </c>
      <c r="L25" s="89"/>
      <c r="M25" s="89"/>
      <c r="N25" s="89"/>
      <c r="O25" s="89"/>
      <c r="P25" s="89"/>
      <c r="Q25" s="88">
        <f>IF(Q6=0,0,IF(Q24=0,0,(Q24/Q6)))</f>
        <v>0</v>
      </c>
      <c r="R25" s="89"/>
      <c r="S25" s="89"/>
      <c r="T25" s="89"/>
      <c r="U25" s="89"/>
      <c r="V25" s="89"/>
      <c r="W25" s="87">
        <f>E25+K25+Q25</f>
        <v>2720.9565217391305</v>
      </c>
    </row>
    <row r="26" spans="1:23" ht="15">
      <c r="A26" s="79"/>
      <c r="B26" s="520" t="s">
        <v>101</v>
      </c>
      <c r="C26" s="520"/>
      <c r="D26" s="66" t="s">
        <v>20</v>
      </c>
      <c r="E26" s="88">
        <f>E25/172</f>
        <v>9.5</v>
      </c>
      <c r="F26" s="79"/>
      <c r="G26" s="79"/>
      <c r="H26" s="79"/>
      <c r="I26" s="79"/>
      <c r="J26" s="79"/>
      <c r="K26" s="88">
        <f>K25/172</f>
        <v>6.319514661274014</v>
      </c>
      <c r="L26" s="79"/>
      <c r="M26" s="79"/>
      <c r="N26" s="79"/>
      <c r="O26" s="79"/>
      <c r="P26" s="79"/>
      <c r="Q26" s="88">
        <f>Q25/172</f>
        <v>0</v>
      </c>
      <c r="R26" s="79"/>
      <c r="S26" s="79"/>
      <c r="T26" s="79"/>
      <c r="U26" s="79"/>
      <c r="V26" s="79"/>
      <c r="W26" s="88">
        <f>W25/172</f>
        <v>15.819514661274015</v>
      </c>
    </row>
    <row r="27" spans="2:3" ht="15">
      <c r="B27" s="126" t="s">
        <v>136</v>
      </c>
      <c r="C27" s="100" t="s">
        <v>178</v>
      </c>
    </row>
    <row r="28" spans="2:3" ht="15">
      <c r="B28" s="101"/>
      <c r="C28" s="100" t="s">
        <v>138</v>
      </c>
    </row>
  </sheetData>
  <sheetProtection/>
  <mergeCells count="20"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225</v>
      </c>
    </row>
    <row r="3" spans="1:24" ht="44.25" customHeight="1">
      <c r="A3" s="523" t="s">
        <v>216</v>
      </c>
      <c r="B3" s="523" t="s">
        <v>200</v>
      </c>
      <c r="C3" s="523" t="s">
        <v>221</v>
      </c>
      <c r="D3" s="526" t="s">
        <v>219</v>
      </c>
      <c r="E3" s="523" t="s">
        <v>223</v>
      </c>
      <c r="F3" s="523"/>
      <c r="G3" s="526" t="s">
        <v>222</v>
      </c>
      <c r="H3" s="153"/>
      <c r="I3" s="153"/>
      <c r="J3" s="153"/>
      <c r="K3" s="524" t="s">
        <v>212</v>
      </c>
      <c r="L3" s="152"/>
      <c r="M3" s="152"/>
      <c r="N3" s="152"/>
      <c r="O3" s="152"/>
      <c r="P3" s="152"/>
      <c r="Q3" s="152" t="s">
        <v>214</v>
      </c>
      <c r="R3" s="152"/>
      <c r="S3" s="152"/>
      <c r="T3" s="152"/>
      <c r="U3" s="152"/>
      <c r="V3" s="152"/>
      <c r="W3" s="152" t="s">
        <v>213</v>
      </c>
      <c r="X3" s="103"/>
    </row>
    <row r="4" spans="1:24" ht="84" customHeight="1">
      <c r="A4" s="523"/>
      <c r="B4" s="523"/>
      <c r="C4" s="523"/>
      <c r="D4" s="526"/>
      <c r="E4" s="154" t="s">
        <v>218</v>
      </c>
      <c r="F4" s="154" t="s">
        <v>217</v>
      </c>
      <c r="G4" s="526"/>
      <c r="H4" s="153"/>
      <c r="I4" s="153"/>
      <c r="J4" s="153"/>
      <c r="K4" s="525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03"/>
    </row>
    <row r="5" spans="1:24" ht="15">
      <c r="A5" s="155">
        <v>1</v>
      </c>
      <c r="B5" s="156" t="s">
        <v>215</v>
      </c>
      <c r="C5" s="156"/>
      <c r="D5" s="153">
        <v>100</v>
      </c>
      <c r="E5" s="153"/>
      <c r="F5" s="153"/>
      <c r="G5" s="153"/>
      <c r="H5" s="153"/>
      <c r="I5" s="153"/>
      <c r="J5" s="153"/>
      <c r="K5" s="153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03"/>
    </row>
    <row r="6" spans="1:24" ht="15">
      <c r="A6" s="155">
        <v>2</v>
      </c>
      <c r="B6" s="157" t="s">
        <v>201</v>
      </c>
      <c r="C6" s="157"/>
      <c r="D6" s="153"/>
      <c r="E6" s="153"/>
      <c r="F6" s="153"/>
      <c r="G6" s="153"/>
      <c r="H6" s="153"/>
      <c r="I6" s="153"/>
      <c r="J6" s="153"/>
      <c r="K6" s="15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03"/>
    </row>
    <row r="7" spans="1:24" ht="15">
      <c r="A7" s="155">
        <v>3</v>
      </c>
      <c r="B7" s="157" t="s">
        <v>202</v>
      </c>
      <c r="C7" s="157"/>
      <c r="D7" s="153"/>
      <c r="E7" s="153"/>
      <c r="F7" s="153"/>
      <c r="G7" s="153"/>
      <c r="H7" s="153"/>
      <c r="I7" s="153"/>
      <c r="J7" s="153"/>
      <c r="K7" s="153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03"/>
    </row>
    <row r="8" spans="1:24" ht="15">
      <c r="A8" s="155">
        <v>4</v>
      </c>
      <c r="B8" s="157" t="s">
        <v>203</v>
      </c>
      <c r="C8" s="157"/>
      <c r="D8" s="153"/>
      <c r="E8" s="153"/>
      <c r="F8" s="153"/>
      <c r="G8" s="153"/>
      <c r="H8" s="153"/>
      <c r="I8" s="153"/>
      <c r="J8" s="153"/>
      <c r="K8" s="153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03"/>
    </row>
    <row r="9" spans="1:24" ht="15">
      <c r="A9" s="155">
        <v>5</v>
      </c>
      <c r="B9" s="157" t="s">
        <v>204</v>
      </c>
      <c r="C9" s="157"/>
      <c r="D9" s="153"/>
      <c r="E9" s="153"/>
      <c r="F9" s="153"/>
      <c r="G9" s="153"/>
      <c r="H9" s="153"/>
      <c r="I9" s="153"/>
      <c r="J9" s="153"/>
      <c r="K9" s="153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03"/>
    </row>
    <row r="10" spans="1:24" ht="15">
      <c r="A10" s="155">
        <v>6</v>
      </c>
      <c r="B10" s="157" t="s">
        <v>205</v>
      </c>
      <c r="C10" s="157"/>
      <c r="D10" s="153"/>
      <c r="E10" s="153"/>
      <c r="F10" s="153"/>
      <c r="G10" s="153"/>
      <c r="H10" s="153"/>
      <c r="I10" s="153"/>
      <c r="J10" s="153"/>
      <c r="K10" s="153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03"/>
    </row>
    <row r="11" spans="1:24" ht="15">
      <c r="A11" s="155">
        <v>7</v>
      </c>
      <c r="B11" s="157" t="s">
        <v>206</v>
      </c>
      <c r="C11" s="157"/>
      <c r="D11" s="153"/>
      <c r="E11" s="153"/>
      <c r="F11" s="153"/>
      <c r="G11" s="153"/>
      <c r="H11" s="153"/>
      <c r="I11" s="153"/>
      <c r="J11" s="153"/>
      <c r="K11" s="153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03"/>
    </row>
    <row r="12" spans="1:24" ht="15">
      <c r="A12" s="155">
        <v>8</v>
      </c>
      <c r="B12" s="157" t="s">
        <v>207</v>
      </c>
      <c r="C12" s="157"/>
      <c r="D12" s="153"/>
      <c r="E12" s="153"/>
      <c r="F12" s="153"/>
      <c r="G12" s="153"/>
      <c r="H12" s="153"/>
      <c r="I12" s="153"/>
      <c r="J12" s="153"/>
      <c r="K12" s="153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03"/>
    </row>
    <row r="13" spans="1:24" ht="15">
      <c r="A13" s="155">
        <v>9</v>
      </c>
      <c r="B13" s="157" t="s">
        <v>208</v>
      </c>
      <c r="C13" s="157"/>
      <c r="D13" s="153"/>
      <c r="E13" s="153"/>
      <c r="F13" s="153"/>
      <c r="G13" s="153"/>
      <c r="H13" s="153"/>
      <c r="I13" s="153"/>
      <c r="J13" s="153"/>
      <c r="K13" s="153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03"/>
    </row>
    <row r="14" spans="1:24" ht="15">
      <c r="A14" s="155">
        <v>10</v>
      </c>
      <c r="B14" s="157" t="s">
        <v>209</v>
      </c>
      <c r="C14" s="157"/>
      <c r="D14" s="153"/>
      <c r="E14" s="153"/>
      <c r="F14" s="153"/>
      <c r="G14" s="153"/>
      <c r="H14" s="153"/>
      <c r="I14" s="153"/>
      <c r="J14" s="153"/>
      <c r="K14" s="153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03"/>
    </row>
    <row r="15" spans="1:24" ht="15">
      <c r="A15" s="155">
        <v>11</v>
      </c>
      <c r="B15" s="157" t="s">
        <v>210</v>
      </c>
      <c r="C15" s="157"/>
      <c r="D15" s="153"/>
      <c r="E15" s="153"/>
      <c r="F15" s="153"/>
      <c r="G15" s="153"/>
      <c r="H15" s="153"/>
      <c r="I15" s="153"/>
      <c r="J15" s="153"/>
      <c r="K15" s="153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03"/>
    </row>
    <row r="16" spans="1:24" ht="21" customHeight="1">
      <c r="A16" s="151" t="s">
        <v>211</v>
      </c>
      <c r="B16" s="151" t="s">
        <v>211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8" spans="1:4" ht="15">
      <c r="A28" t="s">
        <v>220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1"/>
  <sheetViews>
    <sheetView view="pageBreakPreview" zoomScale="115" zoomScaleSheetLayoutView="115" zoomScalePageLayoutView="0" workbookViewId="0" topLeftCell="B1">
      <selection activeCell="C6" sqref="C6:F6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63" customHeight="1">
      <c r="A2" s="344" t="s">
        <v>13</v>
      </c>
      <c r="B2" s="346" t="s">
        <v>195</v>
      </c>
      <c r="C2" s="348" t="s">
        <v>0</v>
      </c>
      <c r="D2" s="348"/>
      <c r="E2" s="348"/>
      <c r="F2" s="348"/>
      <c r="G2" s="348"/>
      <c r="H2" s="342" t="s">
        <v>2</v>
      </c>
      <c r="I2" s="343"/>
      <c r="J2" s="343"/>
      <c r="K2" s="343"/>
      <c r="L2" s="343"/>
      <c r="M2" s="343"/>
      <c r="N2" s="227"/>
    </row>
    <row r="3" spans="1:16" ht="117" customHeight="1" thickBot="1">
      <c r="A3" s="345"/>
      <c r="B3" s="347"/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64" t="s">
        <v>1</v>
      </c>
      <c r="I3" s="163" t="s">
        <v>8</v>
      </c>
      <c r="J3" s="163" t="s">
        <v>9</v>
      </c>
      <c r="K3" s="163" t="s">
        <v>10</v>
      </c>
      <c r="L3" s="164" t="s">
        <v>11</v>
      </c>
      <c r="M3" s="226" t="s">
        <v>12</v>
      </c>
      <c r="N3" s="228"/>
      <c r="P3" s="212"/>
    </row>
    <row r="4" spans="1:14" ht="15.75">
      <c r="A4" s="149" t="s">
        <v>175</v>
      </c>
      <c r="B4" s="252">
        <f>'Охват питанием'!B4</f>
        <v>471</v>
      </c>
      <c r="C4" s="315">
        <v>100</v>
      </c>
      <c r="D4" s="315">
        <v>256</v>
      </c>
      <c r="E4" s="315">
        <v>109</v>
      </c>
      <c r="F4" s="315">
        <v>6</v>
      </c>
      <c r="G4" s="315"/>
      <c r="H4" s="316">
        <v>13</v>
      </c>
      <c r="I4" s="316"/>
      <c r="J4" s="316">
        <v>6</v>
      </c>
      <c r="K4" s="316">
        <v>18</v>
      </c>
      <c r="L4" s="316">
        <v>5</v>
      </c>
      <c r="M4" s="317"/>
      <c r="N4" s="229"/>
    </row>
    <row r="5" spans="1:14" ht="15.75">
      <c r="A5" s="146" t="s">
        <v>176</v>
      </c>
      <c r="B5" s="252">
        <f>'Охват питанием'!E4</f>
        <v>514</v>
      </c>
      <c r="C5" s="315">
        <v>56</v>
      </c>
      <c r="D5" s="318">
        <v>223</v>
      </c>
      <c r="E5" s="318">
        <v>221</v>
      </c>
      <c r="F5" s="315">
        <v>14</v>
      </c>
      <c r="G5" s="315"/>
      <c r="H5" s="316">
        <v>51</v>
      </c>
      <c r="I5" s="316"/>
      <c r="J5" s="316">
        <v>17</v>
      </c>
      <c r="K5" s="316">
        <v>60</v>
      </c>
      <c r="L5" s="316">
        <v>4</v>
      </c>
      <c r="M5" s="317">
        <v>3</v>
      </c>
      <c r="N5" s="229"/>
    </row>
    <row r="6" spans="1:14" ht="15.75">
      <c r="A6" s="146" t="s">
        <v>177</v>
      </c>
      <c r="B6" s="253">
        <f>'Охват питанием'!H4</f>
        <v>76</v>
      </c>
      <c r="C6" s="318">
        <v>5</v>
      </c>
      <c r="D6" s="318">
        <v>23</v>
      </c>
      <c r="E6" s="318">
        <v>45</v>
      </c>
      <c r="F6" s="315">
        <v>3</v>
      </c>
      <c r="G6" s="315"/>
      <c r="H6" s="316">
        <v>10</v>
      </c>
      <c r="I6" s="316"/>
      <c r="J6" s="316">
        <v>5</v>
      </c>
      <c r="K6" s="316">
        <v>20</v>
      </c>
      <c r="L6" s="316">
        <v>3</v>
      </c>
      <c r="M6" s="317"/>
      <c r="N6" s="229"/>
    </row>
    <row r="7" spans="1:14" ht="16.5" thickBot="1">
      <c r="A7" s="147" t="s">
        <v>76</v>
      </c>
      <c r="B7" s="254">
        <f>'Охват питанием'!K4</f>
        <v>1061</v>
      </c>
      <c r="C7" s="254">
        <f aca="true" t="shared" si="0" ref="C7:K7">C6+C5+C4</f>
        <v>161</v>
      </c>
      <c r="D7" s="254">
        <f t="shared" si="0"/>
        <v>502</v>
      </c>
      <c r="E7" s="254">
        <f t="shared" si="0"/>
        <v>375</v>
      </c>
      <c r="F7" s="254">
        <f t="shared" si="0"/>
        <v>23</v>
      </c>
      <c r="G7" s="254">
        <f t="shared" si="0"/>
        <v>0</v>
      </c>
      <c r="H7" s="256">
        <f t="shared" si="0"/>
        <v>74</v>
      </c>
      <c r="I7" s="256">
        <f t="shared" si="0"/>
        <v>0</v>
      </c>
      <c r="J7" s="256">
        <f t="shared" si="0"/>
        <v>28</v>
      </c>
      <c r="K7" s="256">
        <f t="shared" si="0"/>
        <v>98</v>
      </c>
      <c r="L7" s="256">
        <f>L6+L5+L4</f>
        <v>12</v>
      </c>
      <c r="M7" s="257">
        <f>M6+M5+M4</f>
        <v>3</v>
      </c>
      <c r="N7" s="229"/>
    </row>
    <row r="8" spans="1:14" ht="16.5" thickBot="1">
      <c r="A8" s="148" t="s">
        <v>14</v>
      </c>
      <c r="B8" s="255">
        <f>SUM(C8:G8)</f>
        <v>100.00000000000001</v>
      </c>
      <c r="C8" s="255">
        <f aca="true" t="shared" si="1" ref="C8:M8">SUM(C4:C6)/$B$7*100</f>
        <v>15.174363807728557</v>
      </c>
      <c r="D8" s="255">
        <f t="shared" si="1"/>
        <v>47.3138548539114</v>
      </c>
      <c r="E8" s="255">
        <f t="shared" si="1"/>
        <v>35.3440150801131</v>
      </c>
      <c r="F8" s="255">
        <f t="shared" si="1"/>
        <v>2.167766258246937</v>
      </c>
      <c r="G8" s="255">
        <f t="shared" si="1"/>
        <v>0</v>
      </c>
      <c r="H8" s="255">
        <f t="shared" si="1"/>
        <v>6.974552309142319</v>
      </c>
      <c r="I8" s="255">
        <f t="shared" si="1"/>
        <v>0</v>
      </c>
      <c r="J8" s="255">
        <f t="shared" si="1"/>
        <v>2.639019792648445</v>
      </c>
      <c r="K8" s="255">
        <f t="shared" si="1"/>
        <v>9.236569274269558</v>
      </c>
      <c r="L8" s="255">
        <f t="shared" si="1"/>
        <v>1.1310084825636193</v>
      </c>
      <c r="M8" s="258">
        <f t="shared" si="1"/>
        <v>0.2827521206409048</v>
      </c>
      <c r="N8" s="230"/>
    </row>
    <row r="9" spans="1:13" ht="15.75">
      <c r="A9" s="126" t="s">
        <v>136</v>
      </c>
      <c r="B9" s="100" t="s">
        <v>227</v>
      </c>
      <c r="D9" s="127"/>
      <c r="E9" s="218"/>
      <c r="F9" s="127"/>
      <c r="G9" s="127"/>
      <c r="H9" s="217"/>
      <c r="I9" s="127"/>
      <c r="J9" s="127"/>
      <c r="K9" s="127"/>
      <c r="L9" s="127"/>
      <c r="M9" s="127"/>
    </row>
    <row r="10" spans="1:13" ht="15">
      <c r="A10" s="101"/>
      <c r="B10" s="100" t="s">
        <v>138</v>
      </c>
      <c r="D10" s="102"/>
      <c r="E10" s="217"/>
      <c r="F10" s="102"/>
      <c r="G10" s="102"/>
      <c r="H10" s="102"/>
      <c r="I10" s="102"/>
      <c r="J10" s="102"/>
      <c r="K10" s="102"/>
      <c r="L10" s="102"/>
      <c r="M10" s="102"/>
    </row>
    <row r="11" spans="1:13" ht="15">
      <c r="A11" s="224"/>
      <c r="B11" s="100"/>
      <c r="D11" s="102"/>
      <c r="E11" s="217"/>
      <c r="F11" s="102"/>
      <c r="G11" s="102"/>
      <c r="H11" s="102"/>
      <c r="I11" s="102"/>
      <c r="J11" s="102"/>
      <c r="K11" s="102"/>
      <c r="L11" s="102"/>
      <c r="M11" s="102"/>
    </row>
  </sheetData>
  <sheetProtection password="CA6C" sheet="1"/>
  <protectedRanges>
    <protectedRange sqref="C4:M6" name="Диапазон1_2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1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59" t="s">
        <v>239</v>
      </c>
      <c r="B1" s="360"/>
      <c r="C1" s="360"/>
      <c r="D1" s="360"/>
    </row>
    <row r="2" spans="1:4" ht="17.25" customHeight="1" thickBot="1">
      <c r="A2" s="15"/>
      <c r="B2" s="13"/>
      <c r="C2" s="16" t="s">
        <v>52</v>
      </c>
      <c r="D2" s="16" t="s">
        <v>14</v>
      </c>
    </row>
    <row r="3" spans="1:5" ht="15">
      <c r="A3" s="351" t="s">
        <v>172</v>
      </c>
      <c r="B3" s="353"/>
      <c r="C3" s="158">
        <v>1</v>
      </c>
      <c r="D3" s="307"/>
      <c r="E3" s="17"/>
    </row>
    <row r="4" spans="1:6" ht="24" customHeight="1">
      <c r="A4" s="355" t="s">
        <v>253</v>
      </c>
      <c r="B4" s="356"/>
      <c r="C4" s="159">
        <v>1</v>
      </c>
      <c r="D4" s="259">
        <f>C4/$C$3</f>
        <v>1</v>
      </c>
      <c r="E4" s="14"/>
      <c r="F4" s="222"/>
    </row>
    <row r="5" spans="1:6" ht="19.5" customHeight="1">
      <c r="A5" s="351" t="s">
        <v>69</v>
      </c>
      <c r="B5" s="352"/>
      <c r="C5" s="231">
        <f>SUM(C6:C8)</f>
        <v>1</v>
      </c>
      <c r="D5" s="308"/>
      <c r="F5" s="211"/>
    </row>
    <row r="6" spans="1:4" ht="19.5" customHeight="1">
      <c r="A6" s="12"/>
      <c r="B6" s="10" t="s">
        <v>70</v>
      </c>
      <c r="C6" s="161"/>
      <c r="D6" s="259">
        <f>C6/$C$5</f>
        <v>0</v>
      </c>
    </row>
    <row r="7" spans="1:4" ht="29.25" customHeight="1">
      <c r="A7" s="12"/>
      <c r="B7" s="10" t="s">
        <v>71</v>
      </c>
      <c r="C7" s="161">
        <v>1</v>
      </c>
      <c r="D7" s="259">
        <f>C7/$C$5</f>
        <v>1</v>
      </c>
    </row>
    <row r="8" spans="1:4" ht="27" customHeight="1">
      <c r="A8" s="12"/>
      <c r="B8" s="225" t="s">
        <v>72</v>
      </c>
      <c r="C8" s="161"/>
      <c r="D8" s="259">
        <f>C8/$C$5</f>
        <v>0</v>
      </c>
    </row>
    <row r="9" spans="1:4" ht="21" customHeight="1">
      <c r="A9" s="357" t="s">
        <v>255</v>
      </c>
      <c r="B9" s="358"/>
      <c r="C9" s="161"/>
      <c r="D9" s="309"/>
    </row>
    <row r="10" spans="1:6" ht="21.75" customHeight="1">
      <c r="A10" s="357" t="s">
        <v>256</v>
      </c>
      <c r="B10" s="358"/>
      <c r="C10" s="161">
        <v>1</v>
      </c>
      <c r="D10" s="309"/>
      <c r="F10" s="211"/>
    </row>
    <row r="11" spans="1:4" ht="29.25" customHeight="1">
      <c r="A11" s="351" t="s">
        <v>75</v>
      </c>
      <c r="B11" s="352"/>
      <c r="C11" s="162"/>
      <c r="D11" s="309"/>
    </row>
    <row r="12" spans="1:4" ht="16.5" customHeight="1">
      <c r="A12" s="353" t="s">
        <v>254</v>
      </c>
      <c r="B12" s="354"/>
      <c r="C12" s="159"/>
      <c r="D12" s="260">
        <f>C12/$C$5</f>
        <v>0</v>
      </c>
    </row>
    <row r="13" spans="1:4" ht="18" customHeight="1">
      <c r="A13" s="349" t="s">
        <v>247</v>
      </c>
      <c r="B13" s="349"/>
      <c r="C13" s="159"/>
      <c r="D13" s="260">
        <f>C13/$C$5</f>
        <v>0</v>
      </c>
    </row>
    <row r="14" spans="1:4" ht="16.5" customHeight="1">
      <c r="A14" s="9"/>
      <c r="B14" s="18" t="s">
        <v>248</v>
      </c>
      <c r="C14" s="159"/>
      <c r="D14" s="260">
        <f>C14/$C$5</f>
        <v>0</v>
      </c>
    </row>
    <row r="15" spans="1:4" ht="15" customHeight="1">
      <c r="A15" s="349" t="s">
        <v>249</v>
      </c>
      <c r="B15" s="349"/>
      <c r="C15" s="159"/>
      <c r="D15" s="260">
        <f>C15/$C$5</f>
        <v>0</v>
      </c>
    </row>
    <row r="16" spans="1:4" ht="17.25" customHeight="1">
      <c r="A16" s="9"/>
      <c r="B16" s="18" t="s">
        <v>250</v>
      </c>
      <c r="C16" s="159"/>
      <c r="D16" s="260">
        <f>C16/$C$5</f>
        <v>0</v>
      </c>
    </row>
    <row r="17" spans="1:6" ht="28.5" customHeight="1">
      <c r="A17" s="350" t="s">
        <v>262</v>
      </c>
      <c r="B17" s="350"/>
      <c r="C17" s="159"/>
      <c r="D17" s="260">
        <f>C17/$C$3</f>
        <v>0</v>
      </c>
      <c r="E17" s="299"/>
      <c r="F17" s="211"/>
    </row>
    <row r="19" spans="1:2" ht="15">
      <c r="A19" s="101"/>
      <c r="B19" s="100" t="s">
        <v>138</v>
      </c>
    </row>
    <row r="21" spans="1:5" ht="15.75">
      <c r="A21" s="12"/>
      <c r="B21" s="10" t="s">
        <v>70</v>
      </c>
      <c r="C21" s="128">
        <f>E21/$C$5</f>
        <v>0</v>
      </c>
      <c r="E21" s="124">
        <f>C6</f>
        <v>0</v>
      </c>
    </row>
    <row r="22" spans="1:5" ht="15.75">
      <c r="A22" s="12"/>
      <c r="B22" s="10" t="s">
        <v>71</v>
      </c>
      <c r="C22" s="128">
        <f>E22/$C$5</f>
        <v>1</v>
      </c>
      <c r="E22" s="124">
        <f>C7</f>
        <v>1</v>
      </c>
    </row>
    <row r="23" spans="1:5" ht="15.75">
      <c r="A23" s="12"/>
      <c r="B23" s="10" t="s">
        <v>72</v>
      </c>
      <c r="C23" s="128">
        <f>E23/$C$5</f>
        <v>0</v>
      </c>
      <c r="E23" s="124">
        <f>C8</f>
        <v>0</v>
      </c>
    </row>
    <row r="24" spans="1:5" ht="15.75">
      <c r="A24" s="12"/>
      <c r="B24" s="10" t="s">
        <v>73</v>
      </c>
      <c r="C24" s="128">
        <f>E24/$C$5</f>
        <v>0</v>
      </c>
      <c r="E24" s="124">
        <f>C9</f>
        <v>0</v>
      </c>
    </row>
    <row r="25" spans="1:5" ht="15.75">
      <c r="A25" s="12"/>
      <c r="B25" s="10" t="s">
        <v>74</v>
      </c>
      <c r="C25" s="128">
        <f>E25/$C$5</f>
        <v>1</v>
      </c>
      <c r="E25" s="124">
        <f>C10</f>
        <v>1</v>
      </c>
    </row>
    <row r="38" ht="6.75" customHeight="1"/>
  </sheetData>
  <sheetProtection password="CA6C" sheet="1"/>
  <protectedRanges>
    <protectedRange sqref="C3:C4 C6:C10 C12:C17" name="Диапазон1"/>
  </protectedRanges>
  <mergeCells count="11">
    <mergeCell ref="A1:D1"/>
    <mergeCell ref="A3:B3"/>
    <mergeCell ref="A5:B5"/>
    <mergeCell ref="A9:B9"/>
    <mergeCell ref="A13:B13"/>
    <mergeCell ref="A15:B15"/>
    <mergeCell ref="A17:B17"/>
    <mergeCell ref="A11:B11"/>
    <mergeCell ref="A12:B12"/>
    <mergeCell ref="A4:B4"/>
    <mergeCell ref="A10:B10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tabSelected="1" view="pageBreakPreview" zoomScale="115" zoomScaleNormal="120" zoomScaleSheetLayoutView="115" zoomScalePageLayoutView="0" workbookViewId="0" topLeftCell="A1">
      <selection activeCell="H11" sqref="H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06" t="s">
        <v>142</v>
      </c>
      <c r="B1" s="105"/>
      <c r="C1" s="105"/>
      <c r="D1" s="105"/>
      <c r="E1" s="105"/>
      <c r="F1" s="93"/>
      <c r="G1" s="93"/>
      <c r="H1" s="93"/>
    </row>
    <row r="2" spans="1:12" ht="24.75" thickBot="1">
      <c r="A2" s="361" t="s">
        <v>134</v>
      </c>
      <c r="B2" s="362"/>
      <c r="C2" s="362"/>
      <c r="D2" s="362"/>
      <c r="E2" s="362"/>
      <c r="F2" s="137" t="s">
        <v>189</v>
      </c>
      <c r="G2" s="137" t="s">
        <v>14</v>
      </c>
      <c r="H2" s="137" t="s">
        <v>190</v>
      </c>
      <c r="I2" s="136" t="s">
        <v>194</v>
      </c>
      <c r="J2" s="212"/>
      <c r="K2" s="219"/>
      <c r="L2" s="220"/>
    </row>
    <row r="3" spans="1:12" ht="19.5" customHeight="1">
      <c r="A3" s="372" t="s">
        <v>191</v>
      </c>
      <c r="B3" s="373"/>
      <c r="C3" s="373"/>
      <c r="D3" s="373"/>
      <c r="E3" s="374"/>
      <c r="F3" s="141">
        <f>F4+F8</f>
        <v>8</v>
      </c>
      <c r="G3" s="271"/>
      <c r="H3" s="261">
        <f>F3/'Охват питанием'!K4*1000</f>
        <v>7.540056550424128</v>
      </c>
      <c r="I3" s="262">
        <f>F3/$F$10*100</f>
        <v>10.526315789473683</v>
      </c>
      <c r="J3" s="232"/>
      <c r="K3" s="233"/>
      <c r="L3" s="233"/>
    </row>
    <row r="4" spans="1:9" ht="13.5" customHeight="1">
      <c r="A4" s="366" t="s">
        <v>192</v>
      </c>
      <c r="B4" s="367"/>
      <c r="C4" s="367"/>
      <c r="D4" s="367"/>
      <c r="E4" s="368"/>
      <c r="F4" s="95">
        <v>6</v>
      </c>
      <c r="G4" s="263">
        <f>F4/$F$3</f>
        <v>0.75</v>
      </c>
      <c r="H4" s="264">
        <f>F4/'Охват питанием'!K4*1000</f>
        <v>5.655042412818096</v>
      </c>
      <c r="I4" s="265">
        <f aca="true" t="shared" si="0" ref="I4:I9">F4/$F$10*100</f>
        <v>7.894736842105263</v>
      </c>
    </row>
    <row r="5" spans="1:9" ht="13.5" customHeight="1">
      <c r="A5" s="363" t="s">
        <v>173</v>
      </c>
      <c r="B5" s="364"/>
      <c r="C5" s="364"/>
      <c r="D5" s="364"/>
      <c r="E5" s="365"/>
      <c r="F5" s="95">
        <v>0</v>
      </c>
      <c r="G5" s="263">
        <f>F5/F4</f>
        <v>0</v>
      </c>
      <c r="H5" s="264">
        <f>F5/'Охват питанием'!K4*1000</f>
        <v>0</v>
      </c>
      <c r="I5" s="265">
        <f t="shared" si="0"/>
        <v>0</v>
      </c>
    </row>
    <row r="6" spans="1:9" ht="40.5" customHeight="1">
      <c r="A6" s="366" t="s">
        <v>224</v>
      </c>
      <c r="B6" s="367"/>
      <c r="C6" s="367"/>
      <c r="D6" s="367"/>
      <c r="E6" s="368"/>
      <c r="F6" s="132">
        <v>0</v>
      </c>
      <c r="G6" s="263">
        <f>F6/F4</f>
        <v>0</v>
      </c>
      <c r="H6" s="264">
        <f>F6/'Охват питанием'!K4*1000</f>
        <v>0</v>
      </c>
      <c r="I6" s="139"/>
    </row>
    <row r="7" spans="1:10" ht="29.25" customHeight="1">
      <c r="A7" s="369" t="s">
        <v>240</v>
      </c>
      <c r="B7" s="370"/>
      <c r="C7" s="370"/>
      <c r="D7" s="370"/>
      <c r="E7" s="371"/>
      <c r="F7" s="132">
        <v>0</v>
      </c>
      <c r="G7" s="263">
        <f>F7/F4</f>
        <v>0</v>
      </c>
      <c r="H7" s="264">
        <f>F7/'Охват питанием'!K4*1000</f>
        <v>0</v>
      </c>
      <c r="I7" s="139"/>
      <c r="J7" s="212"/>
    </row>
    <row r="8" spans="1:13" ht="27.75" customHeight="1">
      <c r="A8" s="366" t="s">
        <v>193</v>
      </c>
      <c r="B8" s="367"/>
      <c r="C8" s="367"/>
      <c r="D8" s="367"/>
      <c r="E8" s="368"/>
      <c r="F8" s="95">
        <v>2</v>
      </c>
      <c r="G8" s="263">
        <f>F8/$F$3</f>
        <v>0.25</v>
      </c>
      <c r="H8" s="264">
        <f>F8/'Охват питанием'!K4*1000</f>
        <v>1.885014137606032</v>
      </c>
      <c r="I8" s="265">
        <f t="shared" si="0"/>
        <v>2.631578947368421</v>
      </c>
      <c r="K8" s="142"/>
      <c r="L8" s="142"/>
      <c r="M8" s="142"/>
    </row>
    <row r="9" spans="1:13" ht="29.25" customHeight="1" thickBot="1">
      <c r="A9" s="363" t="s">
        <v>174</v>
      </c>
      <c r="B9" s="364"/>
      <c r="C9" s="364"/>
      <c r="D9" s="364"/>
      <c r="E9" s="365"/>
      <c r="F9" s="125">
        <v>0</v>
      </c>
      <c r="G9" s="266">
        <f>F9/F8</f>
        <v>0</v>
      </c>
      <c r="H9" s="267">
        <f>F9/'Охват питанием'!K4*1000</f>
        <v>0</v>
      </c>
      <c r="I9" s="268">
        <f t="shared" si="0"/>
        <v>0</v>
      </c>
      <c r="K9" s="221"/>
      <c r="L9" s="142"/>
      <c r="M9" s="142"/>
    </row>
    <row r="10" spans="1:8" ht="14.25" customHeight="1">
      <c r="A10" s="372" t="s">
        <v>143</v>
      </c>
      <c r="B10" s="373"/>
      <c r="C10" s="373"/>
      <c r="D10" s="373"/>
      <c r="E10" s="374"/>
      <c r="F10" s="140">
        <v>76</v>
      </c>
      <c r="G10" s="310"/>
      <c r="H10" s="270"/>
    </row>
    <row r="11" spans="1:8" ht="69" customHeight="1" thickBot="1">
      <c r="A11" s="363" t="s">
        <v>144</v>
      </c>
      <c r="B11" s="364"/>
      <c r="C11" s="364"/>
      <c r="D11" s="364"/>
      <c r="E11" s="365"/>
      <c r="F11" s="138">
        <v>0</v>
      </c>
      <c r="G11" s="269">
        <f>F11/F10</f>
        <v>0</v>
      </c>
      <c r="H11" s="268">
        <f>F11/'Охват питанием'!K4*1000</f>
        <v>0</v>
      </c>
    </row>
    <row r="13" spans="1:2" ht="15">
      <c r="A13" s="101"/>
      <c r="B13" s="100" t="s">
        <v>138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view="pageBreakPreview" zoomScale="90" zoomScaleSheetLayoutView="90" zoomScalePageLayoutView="0" workbookViewId="0" topLeftCell="A1">
      <selection activeCell="G4" sqref="G4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5" customHeight="1" thickBot="1">
      <c r="A1" s="381" t="s">
        <v>139</v>
      </c>
      <c r="B1" s="382"/>
      <c r="C1" s="382"/>
      <c r="D1" s="382"/>
      <c r="E1" s="383"/>
      <c r="F1" s="143" t="s">
        <v>133</v>
      </c>
      <c r="G1" s="144" t="s">
        <v>52</v>
      </c>
      <c r="H1" s="145" t="s">
        <v>180</v>
      </c>
    </row>
    <row r="2" spans="1:8" ht="34.5" customHeight="1">
      <c r="A2" s="376" t="s">
        <v>232</v>
      </c>
      <c r="B2" s="377"/>
      <c r="C2" s="377"/>
      <c r="D2" s="377"/>
      <c r="E2" s="377"/>
      <c r="F2" s="302"/>
      <c r="G2" s="306">
        <f>Пищеблок!C3</f>
        <v>1</v>
      </c>
      <c r="H2" s="303"/>
    </row>
    <row r="3" spans="1:8" ht="24" customHeight="1">
      <c r="A3" s="96"/>
      <c r="B3" s="384" t="s">
        <v>60</v>
      </c>
      <c r="C3" s="384"/>
      <c r="D3" s="384"/>
      <c r="E3" s="384"/>
      <c r="F3" s="304" t="s">
        <v>54</v>
      </c>
      <c r="G3" s="94"/>
      <c r="H3" s="272">
        <f aca="true" t="shared" si="0" ref="H3:H8">G3/$G$2</f>
        <v>0</v>
      </c>
    </row>
    <row r="4" spans="1:8" ht="28.5" customHeight="1">
      <c r="A4" s="96"/>
      <c r="B4" s="375" t="s">
        <v>55</v>
      </c>
      <c r="C4" s="375"/>
      <c r="D4" s="375"/>
      <c r="E4" s="375"/>
      <c r="F4" s="304" t="s">
        <v>54</v>
      </c>
      <c r="G4" s="95">
        <v>1</v>
      </c>
      <c r="H4" s="272">
        <f t="shared" si="0"/>
        <v>1</v>
      </c>
    </row>
    <row r="5" spans="1:8" ht="39.75" customHeight="1">
      <c r="A5" s="96"/>
      <c r="B5" s="375" t="s">
        <v>56</v>
      </c>
      <c r="C5" s="375"/>
      <c r="D5" s="375"/>
      <c r="E5" s="375"/>
      <c r="F5" s="304" t="s">
        <v>54</v>
      </c>
      <c r="G5" s="95"/>
      <c r="H5" s="272">
        <f t="shared" si="0"/>
        <v>0</v>
      </c>
    </row>
    <row r="6" spans="1:8" ht="36.75" customHeight="1">
      <c r="A6" s="96"/>
      <c r="B6" s="375" t="s">
        <v>57</v>
      </c>
      <c r="C6" s="375"/>
      <c r="D6" s="375"/>
      <c r="E6" s="375"/>
      <c r="F6" s="304" t="s">
        <v>54</v>
      </c>
      <c r="G6" s="95"/>
      <c r="H6" s="272">
        <f t="shared" si="0"/>
        <v>0</v>
      </c>
    </row>
    <row r="7" spans="1:8" ht="39.75" customHeight="1">
      <c r="A7" s="96"/>
      <c r="B7" s="375" t="s">
        <v>58</v>
      </c>
      <c r="C7" s="375"/>
      <c r="D7" s="375"/>
      <c r="E7" s="375"/>
      <c r="F7" s="304" t="s">
        <v>54</v>
      </c>
      <c r="G7" s="95"/>
      <c r="H7" s="272">
        <f t="shared" si="0"/>
        <v>0</v>
      </c>
    </row>
    <row r="8" spans="1:8" ht="42.75" customHeight="1" thickBot="1">
      <c r="A8" s="97"/>
      <c r="B8" s="380" t="s">
        <v>59</v>
      </c>
      <c r="C8" s="380"/>
      <c r="D8" s="380"/>
      <c r="E8" s="380"/>
      <c r="F8" s="305" t="s">
        <v>54</v>
      </c>
      <c r="G8" s="98"/>
      <c r="H8" s="273">
        <f t="shared" si="0"/>
        <v>0</v>
      </c>
    </row>
    <row r="9" spans="1:8" ht="45.75" customHeight="1" thickBot="1">
      <c r="A9" s="376" t="s">
        <v>145</v>
      </c>
      <c r="B9" s="377"/>
      <c r="C9" s="377"/>
      <c r="D9" s="377"/>
      <c r="E9" s="377"/>
      <c r="F9" s="300" t="s">
        <v>140</v>
      </c>
      <c r="G9" s="99"/>
      <c r="H9" s="319"/>
    </row>
    <row r="10" spans="1:8" ht="36">
      <c r="A10" s="96"/>
      <c r="B10" s="378" t="s">
        <v>141</v>
      </c>
      <c r="C10" s="379"/>
      <c r="D10" s="379"/>
      <c r="E10" s="379"/>
      <c r="F10" s="301" t="s">
        <v>140</v>
      </c>
      <c r="G10" s="99"/>
      <c r="H10" s="274" t="e">
        <f>G10/$G$9</f>
        <v>#DIV/0!</v>
      </c>
    </row>
    <row r="11" spans="1:6" ht="15">
      <c r="A11" s="126" t="s">
        <v>136</v>
      </c>
      <c r="B11" s="100" t="s">
        <v>137</v>
      </c>
      <c r="F11" t="s">
        <v>15</v>
      </c>
    </row>
    <row r="12" spans="1:2" ht="15">
      <c r="A12" s="101"/>
      <c r="B12" s="100" t="s">
        <v>138</v>
      </c>
    </row>
  </sheetData>
  <sheetProtection password="CA6C" sheet="1"/>
  <protectedRanges>
    <protectedRange sqref="G3:G10" name="Диапазон1"/>
  </protectedRanges>
  <mergeCells count="10">
    <mergeCell ref="B7:E7"/>
    <mergeCell ref="A9:E9"/>
    <mergeCell ref="B10:E10"/>
    <mergeCell ref="B8:E8"/>
    <mergeCell ref="A1:E1"/>
    <mergeCell ref="A2:E2"/>
    <mergeCell ref="B5:E5"/>
    <mergeCell ref="B6:E6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387" t="s">
        <v>28</v>
      </c>
      <c r="B1" s="388"/>
      <c r="C1" s="389"/>
      <c r="D1" s="390" t="s">
        <v>29</v>
      </c>
      <c r="E1" s="391"/>
      <c r="F1" s="390" t="s">
        <v>30</v>
      </c>
      <c r="G1" s="392"/>
    </row>
    <row r="2" spans="1:7" ht="12.75" customHeight="1">
      <c r="A2" s="393" t="s">
        <v>31</v>
      </c>
      <c r="B2" s="394"/>
      <c r="C2" s="356"/>
      <c r="D2" s="160">
        <v>423</v>
      </c>
      <c r="E2" s="172"/>
      <c r="F2" s="160">
        <v>258</v>
      </c>
      <c r="G2" s="173"/>
    </row>
    <row r="3" spans="1:7" ht="16.5" customHeight="1">
      <c r="A3" s="167"/>
      <c r="B3" s="355" t="s">
        <v>32</v>
      </c>
      <c r="C3" s="356"/>
      <c r="D3" s="160">
        <v>423</v>
      </c>
      <c r="E3" s="275">
        <f>D3/D2</f>
        <v>1</v>
      </c>
      <c r="F3" s="395"/>
      <c r="G3" s="396"/>
    </row>
    <row r="4" spans="1:9" ht="28.5" customHeight="1">
      <c r="A4" s="168"/>
      <c r="B4" s="385" t="s">
        <v>233</v>
      </c>
      <c r="C4" s="386"/>
      <c r="D4" s="160">
        <v>412</v>
      </c>
      <c r="E4" s="275">
        <f>D4/D2</f>
        <v>0.9739952718676123</v>
      </c>
      <c r="F4" s="160">
        <v>258</v>
      </c>
      <c r="G4" s="278">
        <f>F4/$F$2</f>
        <v>1</v>
      </c>
      <c r="I4" s="211"/>
    </row>
    <row r="5" spans="1:7" ht="42.75" customHeight="1">
      <c r="A5" s="168"/>
      <c r="B5" s="385" t="s">
        <v>33</v>
      </c>
      <c r="C5" s="386"/>
      <c r="D5" s="277">
        <f>D2-D4</f>
        <v>11</v>
      </c>
      <c r="E5" s="275">
        <f>D5/D2</f>
        <v>0.026004728132387706</v>
      </c>
      <c r="F5" s="277">
        <f>F2-$F$4</f>
        <v>0</v>
      </c>
      <c r="G5" s="278">
        <f>F5/$F$2</f>
        <v>0</v>
      </c>
    </row>
    <row r="6" spans="1:7" ht="15" customHeight="1">
      <c r="A6" s="168"/>
      <c r="B6" s="165"/>
      <c r="C6" s="166" t="s">
        <v>34</v>
      </c>
      <c r="D6" s="160">
        <v>7</v>
      </c>
      <c r="E6" s="275">
        <f>D6/$D$5</f>
        <v>0.6363636363636364</v>
      </c>
      <c r="F6" s="160">
        <v>0</v>
      </c>
      <c r="G6" s="278" t="e">
        <f>F6/$F$5</f>
        <v>#DIV/0!</v>
      </c>
    </row>
    <row r="7" spans="1:7" ht="15" customHeight="1">
      <c r="A7" s="168"/>
      <c r="B7" s="165"/>
      <c r="C7" s="166" t="s">
        <v>35</v>
      </c>
      <c r="D7" s="160">
        <v>4</v>
      </c>
      <c r="E7" s="275">
        <f>D7/$D$5</f>
        <v>0.36363636363636365</v>
      </c>
      <c r="F7" s="160">
        <v>0</v>
      </c>
      <c r="G7" s="278" t="e">
        <f>F7/$F$5</f>
        <v>#DIV/0!</v>
      </c>
    </row>
    <row r="8" spans="1:7" ht="30" customHeight="1">
      <c r="A8" s="168"/>
      <c r="B8" s="165"/>
      <c r="C8" s="166" t="s">
        <v>87</v>
      </c>
      <c r="D8" s="160">
        <v>0</v>
      </c>
      <c r="E8" s="275">
        <f>D8/$D$5</f>
        <v>0</v>
      </c>
      <c r="F8" s="160">
        <v>0</v>
      </c>
      <c r="G8" s="278" t="e">
        <f>F8/$F$5</f>
        <v>#DIV/0!</v>
      </c>
    </row>
    <row r="9" spans="1:7" ht="15" customHeight="1">
      <c r="A9" s="168"/>
      <c r="B9" s="165"/>
      <c r="C9" s="166" t="s">
        <v>36</v>
      </c>
      <c r="D9" s="160">
        <v>0</v>
      </c>
      <c r="E9" s="275">
        <f>D9/$D$5</f>
        <v>0</v>
      </c>
      <c r="F9" s="160">
        <v>0</v>
      </c>
      <c r="G9" s="278" t="e">
        <f>F9/$F$5</f>
        <v>#DIV/0!</v>
      </c>
    </row>
    <row r="10" spans="1:7" ht="15" customHeight="1" thickBot="1">
      <c r="A10" s="169"/>
      <c r="B10" s="170"/>
      <c r="C10" s="171" t="s">
        <v>37</v>
      </c>
      <c r="D10" s="174">
        <v>0</v>
      </c>
      <c r="E10" s="276">
        <f>D10/$D$5</f>
        <v>0</v>
      </c>
      <c r="F10" s="174">
        <v>0</v>
      </c>
      <c r="G10" s="279" t="e">
        <f>F10/$F$5</f>
        <v>#DIV/0!</v>
      </c>
    </row>
    <row r="11" spans="1:2" ht="15">
      <c r="A11" s="101"/>
      <c r="B11" s="100" t="s">
        <v>138</v>
      </c>
    </row>
    <row r="21" spans="5:7" ht="12.75">
      <c r="E21" s="6" t="s">
        <v>29</v>
      </c>
      <c r="G21" s="6" t="s">
        <v>30</v>
      </c>
    </row>
    <row r="22" spans="1:3" ht="12.75">
      <c r="A22" s="11"/>
      <c r="B22" s="11"/>
      <c r="C22" s="11"/>
    </row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8">
    <mergeCell ref="B5:C5"/>
    <mergeCell ref="A1:C1"/>
    <mergeCell ref="D1:E1"/>
    <mergeCell ref="F1:G1"/>
    <mergeCell ref="A2:C2"/>
    <mergeCell ref="B3:C3"/>
    <mergeCell ref="B4:C4"/>
    <mergeCell ref="F3:G3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397" t="s">
        <v>28</v>
      </c>
      <c r="B1" s="397"/>
      <c r="C1" s="398" t="s">
        <v>38</v>
      </c>
      <c r="D1" s="398"/>
    </row>
    <row r="2" spans="1:6" ht="33" customHeight="1">
      <c r="A2" s="351" t="s">
        <v>39</v>
      </c>
      <c r="B2" s="399"/>
      <c r="C2" s="234">
        <v>34</v>
      </c>
      <c r="D2" s="280">
        <f>C2/(C2+C4)</f>
        <v>1</v>
      </c>
      <c r="F2" s="211"/>
    </row>
    <row r="3" spans="1:4" ht="16.5" customHeight="1">
      <c r="A3" s="8"/>
      <c r="B3" s="7" t="s">
        <v>40</v>
      </c>
      <c r="C3" s="234">
        <v>34</v>
      </c>
      <c r="D3" s="280">
        <f>C3/C2</f>
        <v>1</v>
      </c>
    </row>
    <row r="4" spans="1:4" ht="28.5" customHeight="1">
      <c r="A4" s="351" t="s">
        <v>41</v>
      </c>
      <c r="B4" s="399"/>
      <c r="C4" s="234">
        <v>0</v>
      </c>
      <c r="D4" s="280">
        <f>C4/(C2+C4)</f>
        <v>0</v>
      </c>
    </row>
    <row r="5" spans="1:4" ht="12.75" customHeight="1">
      <c r="A5" s="9"/>
      <c r="B5" s="10" t="s">
        <v>42</v>
      </c>
      <c r="C5" s="234">
        <v>0</v>
      </c>
      <c r="D5" s="280" t="e">
        <f aca="true" t="shared" si="0" ref="D5:D14">C5/$C$4</f>
        <v>#DIV/0!</v>
      </c>
    </row>
    <row r="6" spans="1:4" ht="12.75" customHeight="1">
      <c r="A6" s="9"/>
      <c r="B6" s="10" t="s">
        <v>43</v>
      </c>
      <c r="C6" s="234">
        <v>0</v>
      </c>
      <c r="D6" s="280" t="e">
        <f t="shared" si="0"/>
        <v>#DIV/0!</v>
      </c>
    </row>
    <row r="7" spans="1:4" ht="12.75" customHeight="1">
      <c r="A7" s="9"/>
      <c r="B7" s="10" t="s">
        <v>44</v>
      </c>
      <c r="C7" s="234">
        <v>0</v>
      </c>
      <c r="D7" s="280" t="e">
        <f t="shared" si="0"/>
        <v>#DIV/0!</v>
      </c>
    </row>
    <row r="8" spans="1:4" ht="12.75" customHeight="1">
      <c r="A8" s="9"/>
      <c r="B8" s="10" t="s">
        <v>45</v>
      </c>
      <c r="C8" s="234">
        <v>0</v>
      </c>
      <c r="D8" s="280" t="e">
        <f t="shared" si="0"/>
        <v>#DIV/0!</v>
      </c>
    </row>
    <row r="9" spans="1:4" ht="12.75" customHeight="1">
      <c r="A9" s="9"/>
      <c r="B9" s="10" t="s">
        <v>46</v>
      </c>
      <c r="C9" s="234">
        <v>0</v>
      </c>
      <c r="D9" s="280" t="e">
        <f t="shared" si="0"/>
        <v>#DIV/0!</v>
      </c>
    </row>
    <row r="10" spans="1:4" ht="12.75" customHeight="1">
      <c r="A10" s="9"/>
      <c r="B10" s="10" t="s">
        <v>47</v>
      </c>
      <c r="C10" s="234">
        <v>0</v>
      </c>
      <c r="D10" s="280" t="e">
        <f t="shared" si="0"/>
        <v>#DIV/0!</v>
      </c>
    </row>
    <row r="11" spans="1:4" ht="12.75" customHeight="1">
      <c r="A11" s="9"/>
      <c r="B11" s="10" t="s">
        <v>48</v>
      </c>
      <c r="C11" s="234">
        <v>0</v>
      </c>
      <c r="D11" s="280" t="e">
        <f t="shared" si="0"/>
        <v>#DIV/0!</v>
      </c>
    </row>
    <row r="12" spans="1:4" ht="12.75" customHeight="1">
      <c r="A12" s="9"/>
      <c r="B12" s="10" t="s">
        <v>49</v>
      </c>
      <c r="C12" s="234">
        <v>15</v>
      </c>
      <c r="D12" s="280" t="e">
        <f t="shared" si="0"/>
        <v>#DIV/0!</v>
      </c>
    </row>
    <row r="13" spans="1:4" ht="15" customHeight="1">
      <c r="A13" s="9"/>
      <c r="B13" s="10" t="s">
        <v>50</v>
      </c>
      <c r="C13" s="234">
        <v>0</v>
      </c>
      <c r="D13" s="280" t="e">
        <f t="shared" si="0"/>
        <v>#DIV/0!</v>
      </c>
    </row>
    <row r="14" spans="1:4" ht="15" customHeight="1">
      <c r="A14" s="9"/>
      <c r="B14" s="10" t="s">
        <v>51</v>
      </c>
      <c r="C14" s="234">
        <v>0</v>
      </c>
      <c r="D14" s="280" t="e">
        <f t="shared" si="0"/>
        <v>#DIV/0!</v>
      </c>
    </row>
    <row r="15" spans="1:2" ht="15">
      <c r="A15" s="101"/>
      <c r="B15" s="100" t="s">
        <v>138</v>
      </c>
    </row>
    <row r="16" spans="1:2" ht="7.5" customHeight="1">
      <c r="A16" s="11"/>
      <c r="B16" s="11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view="pageBreakPreview" zoomScaleNormal="115" zoomScaleSheetLayoutView="100" zoomScalePageLayoutView="0" workbookViewId="0" topLeftCell="A1">
      <selection activeCell="D3" sqref="D3:F10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216" t="s">
        <v>187</v>
      </c>
      <c r="B1" s="216"/>
      <c r="C1" s="216"/>
      <c r="K1" s="212"/>
    </row>
    <row r="2" spans="1:12" ht="81" customHeight="1">
      <c r="A2" s="402" t="s">
        <v>134</v>
      </c>
      <c r="B2" s="403"/>
      <c r="C2" s="404"/>
      <c r="D2" s="135" t="s">
        <v>196</v>
      </c>
      <c r="E2" s="135" t="s">
        <v>197</v>
      </c>
      <c r="F2" s="135" t="s">
        <v>198</v>
      </c>
      <c r="G2" s="135" t="s">
        <v>229</v>
      </c>
      <c r="H2" s="135" t="s">
        <v>199</v>
      </c>
      <c r="K2" s="212"/>
      <c r="L2" s="215"/>
    </row>
    <row r="3" spans="1:8" ht="15" customHeight="1">
      <c r="A3" s="400" t="s">
        <v>188</v>
      </c>
      <c r="B3" s="405"/>
      <c r="C3" s="401"/>
      <c r="D3" s="209"/>
      <c r="E3" s="209"/>
      <c r="F3" s="209"/>
      <c r="G3" s="281">
        <f aca="true" t="shared" si="0" ref="G3:G10">SUM(D3:F3)</f>
        <v>0</v>
      </c>
      <c r="H3" s="282">
        <f>G3/'Охват питанием'!K4</f>
        <v>0</v>
      </c>
    </row>
    <row r="4" spans="1:8" ht="15" customHeight="1">
      <c r="A4" s="400" t="s">
        <v>21</v>
      </c>
      <c r="B4" s="405"/>
      <c r="C4" s="401"/>
      <c r="D4" s="248"/>
      <c r="E4" s="209"/>
      <c r="F4" s="209"/>
      <c r="G4" s="281">
        <f t="shared" si="0"/>
        <v>0</v>
      </c>
      <c r="H4" s="282">
        <f>G4/'Охват питанием'!K4</f>
        <v>0</v>
      </c>
    </row>
    <row r="5" spans="1:9" ht="15" customHeight="1">
      <c r="A5" s="2"/>
      <c r="B5" s="400" t="s">
        <v>22</v>
      </c>
      <c r="C5" s="401"/>
      <c r="D5" s="248"/>
      <c r="E5" s="209"/>
      <c r="F5" s="209"/>
      <c r="G5" s="281">
        <f t="shared" si="0"/>
        <v>0</v>
      </c>
      <c r="H5" s="282">
        <f>G5/'Охват питанием'!K4</f>
        <v>0</v>
      </c>
      <c r="I5" s="212"/>
    </row>
    <row r="6" spans="1:8" ht="15" customHeight="1">
      <c r="A6" s="2"/>
      <c r="B6" s="400" t="s">
        <v>23</v>
      </c>
      <c r="C6" s="401"/>
      <c r="D6" s="209"/>
      <c r="E6" s="209"/>
      <c r="F6" s="209"/>
      <c r="G6" s="281">
        <f t="shared" si="0"/>
        <v>0</v>
      </c>
      <c r="H6" s="282">
        <f>G6/'Охват питанием'!K4</f>
        <v>0</v>
      </c>
    </row>
    <row r="7" spans="1:8" ht="15" customHeight="1">
      <c r="A7" s="2"/>
      <c r="B7" s="400" t="s">
        <v>24</v>
      </c>
      <c r="C7" s="401"/>
      <c r="D7" s="209"/>
      <c r="E7" s="209"/>
      <c r="F7" s="209"/>
      <c r="G7" s="281">
        <f t="shared" si="0"/>
        <v>0</v>
      </c>
      <c r="H7" s="282">
        <f>G7/'Охват питанием'!K4</f>
        <v>0</v>
      </c>
    </row>
    <row r="8" spans="1:8" ht="15" customHeight="1">
      <c r="A8" s="2"/>
      <c r="B8" s="400" t="s">
        <v>25</v>
      </c>
      <c r="C8" s="401"/>
      <c r="D8" s="209"/>
      <c r="E8" s="209"/>
      <c r="F8" s="209"/>
      <c r="G8" s="281">
        <f t="shared" si="0"/>
        <v>0</v>
      </c>
      <c r="H8" s="282">
        <f>G8/'Охват питанием'!K4</f>
        <v>0</v>
      </c>
    </row>
    <row r="9" spans="1:8" ht="15" customHeight="1">
      <c r="A9" s="2"/>
      <c r="B9" s="400" t="s">
        <v>26</v>
      </c>
      <c r="C9" s="401"/>
      <c r="D9" s="209"/>
      <c r="E9" s="209"/>
      <c r="F9" s="209"/>
      <c r="G9" s="281">
        <f t="shared" si="0"/>
        <v>0</v>
      </c>
      <c r="H9" s="282">
        <f>G9/'Охват питанием'!K4</f>
        <v>0</v>
      </c>
    </row>
    <row r="10" spans="1:8" ht="15" customHeight="1">
      <c r="A10" s="2"/>
      <c r="B10" s="400" t="s">
        <v>251</v>
      </c>
      <c r="C10" s="401"/>
      <c r="D10" s="209"/>
      <c r="E10" s="209"/>
      <c r="F10" s="248"/>
      <c r="G10" s="281">
        <f t="shared" si="0"/>
        <v>0</v>
      </c>
      <c r="H10" s="282">
        <f>G10/'Охват питанием'!K4</f>
        <v>0</v>
      </c>
    </row>
    <row r="11" spans="1:2" ht="15">
      <c r="A11" s="101"/>
      <c r="B11" s="100" t="s">
        <v>138</v>
      </c>
    </row>
  </sheetData>
  <sheetProtection password="CA6C" sheet="1"/>
  <protectedRanges>
    <protectedRange sqref="D3:F10" name="Диапазон1"/>
  </protectedRanges>
  <mergeCells count="9">
    <mergeCell ref="B9:C9"/>
    <mergeCell ref="A2:C2"/>
    <mergeCell ref="B5:C5"/>
    <mergeCell ref="B10:C10"/>
    <mergeCell ref="A4:C4"/>
    <mergeCell ref="A3:C3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"/>
  <sheetViews>
    <sheetView view="pageBreakPreview" zoomScale="115" zoomScaleSheetLayoutView="115" zoomScalePageLayoutView="0" workbookViewId="0" topLeftCell="A1">
      <selection activeCell="F7" sqref="F7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1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235" t="s">
        <v>241</v>
      </c>
      <c r="C1" s="214"/>
    </row>
    <row r="2" spans="1:7" ht="42" customHeight="1" thickBot="1">
      <c r="A2" s="408" t="s">
        <v>148</v>
      </c>
      <c r="B2" s="409"/>
      <c r="C2" s="409"/>
      <c r="D2" s="409"/>
      <c r="E2" s="410"/>
      <c r="F2" s="190" t="s">
        <v>62</v>
      </c>
      <c r="G2" s="191" t="s">
        <v>63</v>
      </c>
    </row>
    <row r="3" spans="1:7" ht="30" customHeight="1" hidden="1">
      <c r="A3" s="421" t="s">
        <v>181</v>
      </c>
      <c r="B3" s="422"/>
      <c r="C3" s="422"/>
      <c r="D3" s="422"/>
      <c r="E3" s="423"/>
      <c r="F3" s="187">
        <f>Пищеблок!C3</f>
        <v>1</v>
      </c>
      <c r="G3" s="188"/>
    </row>
    <row r="4" spans="1:7" ht="45.75" customHeight="1">
      <c r="A4" s="418" t="s">
        <v>146</v>
      </c>
      <c r="B4" s="419"/>
      <c r="C4" s="419"/>
      <c r="D4" s="419"/>
      <c r="E4" s="420"/>
      <c r="F4" s="186">
        <v>1</v>
      </c>
      <c r="G4" s="283">
        <f>F4/$F$3</f>
        <v>1</v>
      </c>
    </row>
    <row r="5" spans="1:7" ht="32.25" customHeight="1">
      <c r="A5" s="415" t="s">
        <v>64</v>
      </c>
      <c r="B5" s="416"/>
      <c r="C5" s="416"/>
      <c r="D5" s="416"/>
      <c r="E5" s="416"/>
      <c r="F5" s="186">
        <v>0</v>
      </c>
      <c r="G5" s="283">
        <f>F5/$F$3</f>
        <v>0</v>
      </c>
    </row>
    <row r="6" spans="1:7" ht="18.75" customHeight="1">
      <c r="A6" s="412" t="s">
        <v>65</v>
      </c>
      <c r="B6" s="413"/>
      <c r="C6" s="413"/>
      <c r="D6" s="413"/>
      <c r="E6" s="414"/>
      <c r="F6" s="311"/>
      <c r="G6" s="312"/>
    </row>
    <row r="7" spans="1:7" ht="12.75" customHeight="1">
      <c r="A7" s="189"/>
      <c r="B7" s="417" t="s">
        <v>147</v>
      </c>
      <c r="C7" s="417"/>
      <c r="D7" s="417"/>
      <c r="E7" s="417"/>
      <c r="F7" s="186">
        <v>1</v>
      </c>
      <c r="G7" s="283">
        <f>F7/$F$3</f>
        <v>1</v>
      </c>
    </row>
    <row r="8" spans="1:7" ht="12.75" customHeight="1">
      <c r="A8" s="189"/>
      <c r="B8" s="411" t="s">
        <v>66</v>
      </c>
      <c r="C8" s="411"/>
      <c r="D8" s="411"/>
      <c r="E8" s="411"/>
      <c r="F8" s="186">
        <v>1</v>
      </c>
      <c r="G8" s="283">
        <f>F8/$F$3</f>
        <v>1</v>
      </c>
    </row>
    <row r="9" spans="1:7" ht="17.25" customHeight="1" thickBot="1">
      <c r="A9" s="250"/>
      <c r="B9" s="406" t="s">
        <v>67</v>
      </c>
      <c r="C9" s="406"/>
      <c r="D9" s="406"/>
      <c r="E9" s="407"/>
      <c r="F9" s="249">
        <v>0</v>
      </c>
      <c r="G9" s="283">
        <f>F9/$F$3</f>
        <v>0</v>
      </c>
    </row>
    <row r="10" spans="1:2" ht="15" hidden="1">
      <c r="A10" s="126" t="s">
        <v>136</v>
      </c>
      <c r="B10" s="92" t="s">
        <v>137</v>
      </c>
    </row>
    <row r="11" spans="1:2" ht="15">
      <c r="A11" s="101"/>
      <c r="B11" s="100" t="s">
        <v>138</v>
      </c>
    </row>
  </sheetData>
  <sheetProtection password="CA6C" sheet="1"/>
  <protectedRanges>
    <protectedRange sqref="F4:F5 F7:F9" name="Диапазон1"/>
  </protectedRanges>
  <mergeCells count="8">
    <mergeCell ref="B9:E9"/>
    <mergeCell ref="A2:E2"/>
    <mergeCell ref="B8:E8"/>
    <mergeCell ref="A6:E6"/>
    <mergeCell ref="A5:E5"/>
    <mergeCell ref="B7:E7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Наталья Владимировна Зайцева</cp:lastModifiedBy>
  <cp:lastPrinted>2013-10-04T10:43:08Z</cp:lastPrinted>
  <dcterms:created xsi:type="dcterms:W3CDTF">2012-02-16T17:39:16Z</dcterms:created>
  <dcterms:modified xsi:type="dcterms:W3CDTF">2013-10-07T12:38:21Z</dcterms:modified>
  <cp:category/>
  <cp:version/>
  <cp:contentType/>
  <cp:contentStatus/>
</cp:coreProperties>
</file>